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d.maciel/Downloads/"/>
    </mc:Choice>
  </mc:AlternateContent>
  <xr:revisionPtr revIDLastSave="0" documentId="8_{98A78665-DC06-674E-A282-F1803CAB5E1F}" xr6:coauthVersionLast="45" xr6:coauthVersionMax="45" xr10:uidLastSave="{00000000-0000-0000-0000-000000000000}"/>
  <bookViews>
    <workbookView xWindow="0" yWindow="0" windowWidth="28800" windowHeight="18000" xr2:uid="{6B2A37C5-5F86-4770-96DD-AAC8EEDF1408}"/>
  </bookViews>
  <sheets>
    <sheet name="Resumo" sheetId="1" r:id="rId1"/>
    <sheet name="Ativos" sheetId="2" r:id="rId2"/>
    <sheet name="Passivos" sheetId="5" r:id="rId3"/>
    <sheet name="DR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1" l="1"/>
  <c r="H28" i="1" l="1"/>
  <c r="C28" i="1"/>
  <c r="L28" i="1"/>
  <c r="K28" i="1"/>
  <c r="J28" i="1"/>
  <c r="I28" i="1"/>
  <c r="G28" i="1"/>
  <c r="F28" i="1"/>
  <c r="E28" i="1"/>
  <c r="D28" i="1"/>
  <c r="B28" i="1"/>
  <c r="K31" i="5" l="1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C35" i="5" s="1"/>
  <c r="B31" i="5"/>
  <c r="B35" i="5" s="1"/>
  <c r="K24" i="5"/>
  <c r="J24" i="5"/>
  <c r="I24" i="5"/>
  <c r="H24" i="5"/>
  <c r="G24" i="5"/>
  <c r="F24" i="5"/>
  <c r="E24" i="5"/>
  <c r="D24" i="5"/>
  <c r="C24" i="5"/>
  <c r="B24" i="5"/>
  <c r="K13" i="5"/>
  <c r="J13" i="5"/>
  <c r="I13" i="5"/>
  <c r="H13" i="5"/>
  <c r="G13" i="5"/>
  <c r="F13" i="5"/>
  <c r="E13" i="5"/>
  <c r="D13" i="5"/>
  <c r="C13" i="5"/>
  <c r="B13" i="5"/>
  <c r="D37" i="5" l="1"/>
  <c r="C37" i="5"/>
  <c r="E37" i="5"/>
  <c r="F37" i="5"/>
  <c r="I37" i="5"/>
  <c r="B37" i="5"/>
  <c r="K37" i="5"/>
  <c r="J37" i="5"/>
  <c r="H37" i="5"/>
  <c r="G37" i="5"/>
  <c r="M24" i="3"/>
  <c r="M18" i="3"/>
  <c r="M17" i="3"/>
  <c r="M11" i="3"/>
  <c r="M10" i="3"/>
  <c r="M9" i="3"/>
  <c r="M4" i="3"/>
  <c r="M3" i="3"/>
  <c r="O24" i="3"/>
  <c r="O18" i="3"/>
  <c r="O17" i="3"/>
  <c r="O11" i="3"/>
  <c r="O10" i="3"/>
  <c r="O9" i="3"/>
  <c r="O4" i="3"/>
  <c r="O3" i="3"/>
  <c r="K24" i="3" l="1"/>
  <c r="K18" i="3"/>
  <c r="K17" i="3"/>
  <c r="K11" i="3"/>
  <c r="K10" i="3"/>
  <c r="K9" i="3"/>
  <c r="K4" i="3"/>
  <c r="K3" i="3"/>
  <c r="L25" i="3" l="1"/>
  <c r="O25" i="3"/>
  <c r="L19" i="3"/>
  <c r="O19" i="3"/>
  <c r="O12" i="3"/>
  <c r="L12" i="3"/>
  <c r="L5" i="3"/>
  <c r="L6" i="3" s="1"/>
  <c r="O5" i="3"/>
  <c r="O6" i="3" s="1"/>
  <c r="L14" i="3" l="1"/>
  <c r="L21" i="3" s="1"/>
  <c r="L27" i="3" s="1"/>
  <c r="L28" i="3" s="1"/>
  <c r="O14" i="3"/>
  <c r="O21" i="3" s="1"/>
  <c r="O27" i="3" s="1"/>
  <c r="O28" i="3" s="1"/>
  <c r="H24" i="3"/>
  <c r="H25" i="3" s="1"/>
  <c r="H18" i="3"/>
  <c r="H17" i="3"/>
  <c r="H11" i="3"/>
  <c r="H10" i="3"/>
  <c r="H9" i="3"/>
  <c r="D10" i="3" l="1"/>
  <c r="F10" i="3"/>
  <c r="H19" i="3"/>
  <c r="D17" i="3"/>
  <c r="F17" i="3"/>
  <c r="D9" i="3"/>
  <c r="F9" i="3"/>
  <c r="H12" i="3"/>
  <c r="D18" i="3"/>
  <c r="F18" i="3"/>
  <c r="F11" i="3"/>
  <c r="D11" i="3"/>
  <c r="D24" i="3"/>
  <c r="F24" i="3"/>
  <c r="F25" i="3" s="1"/>
  <c r="F19" i="3" l="1"/>
  <c r="F12" i="3"/>
  <c r="H4" i="3" l="1"/>
  <c r="H3" i="3" l="1"/>
  <c r="H5" i="3" s="1"/>
  <c r="H6" i="3" l="1"/>
  <c r="H14" i="3"/>
  <c r="H21" i="3" s="1"/>
  <c r="H27" i="3" s="1"/>
  <c r="H28" i="3" s="1"/>
  <c r="D4" i="3"/>
  <c r="F4" i="3"/>
  <c r="D3" i="3" l="1"/>
  <c r="F3" i="3"/>
  <c r="F5" i="3" s="1"/>
  <c r="F6" i="3" l="1"/>
  <c r="F14" i="3"/>
  <c r="F21" i="3" s="1"/>
  <c r="F27" i="3" s="1"/>
  <c r="F28" i="3" s="1"/>
  <c r="C10" i="2" l="1"/>
  <c r="B25" i="3" l="1"/>
  <c r="C25" i="3"/>
  <c r="D25" i="3"/>
  <c r="E25" i="3"/>
  <c r="G25" i="3"/>
  <c r="I25" i="3"/>
  <c r="J25" i="3"/>
  <c r="K25" i="3"/>
  <c r="M25" i="3"/>
  <c r="N25" i="3"/>
  <c r="P25" i="3"/>
  <c r="Q25" i="3"/>
  <c r="B19" i="3"/>
  <c r="C19" i="3"/>
  <c r="D19" i="3"/>
  <c r="E19" i="3"/>
  <c r="G19" i="3"/>
  <c r="I19" i="3"/>
  <c r="J19" i="3"/>
  <c r="K19" i="3"/>
  <c r="M19" i="3"/>
  <c r="N19" i="3"/>
  <c r="P19" i="3"/>
  <c r="Q19" i="3"/>
  <c r="B12" i="3"/>
  <c r="C12" i="3"/>
  <c r="D12" i="3"/>
  <c r="E12" i="3"/>
  <c r="G12" i="3"/>
  <c r="I12" i="3"/>
  <c r="J12" i="3"/>
  <c r="K12" i="3"/>
  <c r="M12" i="3"/>
  <c r="N12" i="3"/>
  <c r="P12" i="3"/>
  <c r="Q12" i="3"/>
  <c r="B5" i="3"/>
  <c r="B6" i="3" s="1"/>
  <c r="C5" i="3"/>
  <c r="C6" i="3" s="1"/>
  <c r="D5" i="3"/>
  <c r="E5" i="3"/>
  <c r="E6" i="3" s="1"/>
  <c r="G5" i="3"/>
  <c r="G6" i="3" s="1"/>
  <c r="I5" i="3"/>
  <c r="I6" i="3" s="1"/>
  <c r="J5" i="3"/>
  <c r="J6" i="3" s="1"/>
  <c r="K5" i="3"/>
  <c r="K6" i="3" s="1"/>
  <c r="M5" i="3"/>
  <c r="M6" i="3" s="1"/>
  <c r="N5" i="3"/>
  <c r="N6" i="3" s="1"/>
  <c r="P5" i="3"/>
  <c r="Q5" i="3"/>
  <c r="Q6" i="3" s="1"/>
  <c r="C22" i="2"/>
  <c r="C29" i="2" s="1"/>
  <c r="D22" i="2"/>
  <c r="D29" i="2" s="1"/>
  <c r="E22" i="2"/>
  <c r="E29" i="2" s="1"/>
  <c r="F22" i="2"/>
  <c r="F29" i="2" s="1"/>
  <c r="G22" i="2"/>
  <c r="G29" i="2" s="1"/>
  <c r="H22" i="2"/>
  <c r="H29" i="2" s="1"/>
  <c r="I22" i="2"/>
  <c r="I29" i="2" s="1"/>
  <c r="J22" i="2"/>
  <c r="J29" i="2" s="1"/>
  <c r="K22" i="2"/>
  <c r="K29" i="2" s="1"/>
  <c r="D10" i="2"/>
  <c r="E10" i="2"/>
  <c r="F10" i="2"/>
  <c r="G10" i="2"/>
  <c r="H10" i="2"/>
  <c r="I10" i="2"/>
  <c r="J10" i="2"/>
  <c r="K10" i="2"/>
  <c r="P6" i="3" l="1"/>
  <c r="P14" i="3"/>
  <c r="P21" i="3" s="1"/>
  <c r="P27" i="3" s="1"/>
  <c r="P28" i="3" s="1"/>
  <c r="N14" i="3"/>
  <c r="N21" i="3" s="1"/>
  <c r="N27" i="3" s="1"/>
  <c r="N28" i="3" s="1"/>
  <c r="K14" i="3"/>
  <c r="K21" i="3" s="1"/>
  <c r="K27" i="3" s="1"/>
  <c r="K28" i="3" s="1"/>
  <c r="I14" i="3"/>
  <c r="I21" i="3" s="1"/>
  <c r="I27" i="3" s="1"/>
  <c r="I28" i="3" s="1"/>
  <c r="B14" i="3"/>
  <c r="B21" i="3" s="1"/>
  <c r="B27" i="3" s="1"/>
  <c r="B28" i="3" s="1"/>
  <c r="D14" i="3"/>
  <c r="D21" i="3" s="1"/>
  <c r="D27" i="3" s="1"/>
  <c r="D28" i="3" s="1"/>
  <c r="D6" i="3"/>
  <c r="M14" i="3"/>
  <c r="M21" i="3" s="1"/>
  <c r="M27" i="3" s="1"/>
  <c r="M28" i="3" s="1"/>
  <c r="E14" i="3"/>
  <c r="E21" i="3" s="1"/>
  <c r="E27" i="3" s="1"/>
  <c r="E28" i="3" s="1"/>
  <c r="G14" i="3"/>
  <c r="G21" i="3" s="1"/>
  <c r="G27" i="3" s="1"/>
  <c r="G28" i="3" s="1"/>
  <c r="H31" i="2"/>
  <c r="F31" i="2"/>
  <c r="G31" i="2"/>
  <c r="K31" i="2"/>
  <c r="D31" i="2"/>
  <c r="Q14" i="3"/>
  <c r="Q21" i="3" s="1"/>
  <c r="Q27" i="3" s="1"/>
  <c r="Q28" i="3" s="1"/>
  <c r="J14" i="3"/>
  <c r="J21" i="3" s="1"/>
  <c r="J27" i="3" s="1"/>
  <c r="J28" i="3" s="1"/>
  <c r="C14" i="3"/>
  <c r="C21" i="3" s="1"/>
  <c r="C27" i="3" s="1"/>
  <c r="C28" i="3" s="1"/>
  <c r="E31" i="2"/>
  <c r="J31" i="2"/>
  <c r="I31" i="2"/>
  <c r="C31" i="2"/>
  <c r="B22" i="2" l="1"/>
  <c r="B29" i="2" s="1"/>
  <c r="B10" i="2" l="1"/>
  <c r="B31" i="2" s="1"/>
</calcChain>
</file>

<file path=xl/sharedStrings.xml><?xml version="1.0" encoding="utf-8"?>
<sst xmlns="http://schemas.openxmlformats.org/spreadsheetml/2006/main" count="134" uniqueCount="109">
  <si>
    <t>Dados Operacionais</t>
  </si>
  <si>
    <t>1T20</t>
  </si>
  <si>
    <t>Número de empreendimentos</t>
  </si>
  <si>
    <t>Unidades</t>
  </si>
  <si>
    <t>Unidades por projeto</t>
  </si>
  <si>
    <t>Distribuição Geográfica - (%)</t>
  </si>
  <si>
    <t>Zona da Mata</t>
  </si>
  <si>
    <t>Interior SP</t>
  </si>
  <si>
    <t>Triângulo Mineiro</t>
  </si>
  <si>
    <t>Unidades lançadas</t>
  </si>
  <si>
    <t xml:space="preserve">Unidades vendidas </t>
  </si>
  <si>
    <t>2019</t>
  </si>
  <si>
    <t>4T19</t>
  </si>
  <si>
    <t>3T19</t>
  </si>
  <si>
    <t>2T19</t>
  </si>
  <si>
    <t>1T19</t>
  </si>
  <si>
    <t>2018</t>
  </si>
  <si>
    <t>4T18</t>
  </si>
  <si>
    <t>3T18</t>
  </si>
  <si>
    <t>2T18</t>
  </si>
  <si>
    <t>1T18</t>
  </si>
  <si>
    <t>2017</t>
  </si>
  <si>
    <t>Ativos circulantes</t>
  </si>
  <si>
    <t>Total dos ativos circulantes</t>
  </si>
  <si>
    <t>Ativos não circulantes</t>
  </si>
  <si>
    <t>Realizável a longo prazo:</t>
  </si>
  <si>
    <t>Total do realizável a longo prazo</t>
  </si>
  <si>
    <t>Total dos ativos não circulantes</t>
  </si>
  <si>
    <t>Total dos ativos</t>
  </si>
  <si>
    <t>Passivos circulantes</t>
  </si>
  <si>
    <t>Total dos passivos circulantes</t>
  </si>
  <si>
    <t>Passivos não circulantes</t>
  </si>
  <si>
    <t>Total dos passivos não circulantes</t>
  </si>
  <si>
    <t>Patrimônio líquido</t>
  </si>
  <si>
    <t>Patrimônio líquido dos acionistas da controladora</t>
  </si>
  <si>
    <t>Participação dos acionistas não controladores</t>
  </si>
  <si>
    <t>Total do patrimônio líquido</t>
  </si>
  <si>
    <t>Total dos passivos e patrimônio líquido</t>
  </si>
  <si>
    <t xml:space="preserve">   Caixa e equivalentes de caixa</t>
  </si>
  <si>
    <t xml:space="preserve">   Títulos e valores mobiliários</t>
  </si>
  <si>
    <t xml:space="preserve">   Contas a receber de clientes</t>
  </si>
  <si>
    <t xml:space="preserve">   Estoques (imóveis a comercializar)</t>
  </si>
  <si>
    <t xml:space="preserve">   Outros ativos circulantes</t>
  </si>
  <si>
    <t>Ativos mantidos para venda</t>
  </si>
  <si>
    <t xml:space="preserve">  Propriedade para investimento</t>
  </si>
  <si>
    <t xml:space="preserve">  Investimento</t>
  </si>
  <si>
    <t xml:space="preserve">  Imobilizado </t>
  </si>
  <si>
    <t xml:space="preserve">  Intangivel</t>
  </si>
  <si>
    <t xml:space="preserve">  Direito de uso</t>
  </si>
  <si>
    <t xml:space="preserve">  Fornecedores</t>
  </si>
  <si>
    <t xml:space="preserve">  Empréstimos, financiamentos e debêntures</t>
  </si>
  <si>
    <t xml:space="preserve">  Obrigações sociais e trabalhistas</t>
  </si>
  <si>
    <t xml:space="preserve">  Obrigações fiscais</t>
  </si>
  <si>
    <t xml:space="preserve">  Adiantamentos de clientes</t>
  </si>
  <si>
    <t xml:space="preserve">  Obrigações com terceiros</t>
  </si>
  <si>
    <t xml:space="preserve">  Provisão para Garantias</t>
  </si>
  <si>
    <t xml:space="preserve">  Outros passivos circulantes</t>
  </si>
  <si>
    <t>Passivos associados a ativos mantidos para venda</t>
  </si>
  <si>
    <t xml:space="preserve">  Capital social</t>
  </si>
  <si>
    <t xml:space="preserve">  Reservas de lucros</t>
  </si>
  <si>
    <t xml:space="preserve">  Lucros (prejuízos) acumulados</t>
  </si>
  <si>
    <t>Receita operacional líquida</t>
  </si>
  <si>
    <t>Custo dos imóveis vendidos</t>
  </si>
  <si>
    <t>Lucro bruto</t>
  </si>
  <si>
    <t>Receitas (despesas) operacionais:</t>
  </si>
  <si>
    <t xml:space="preserve">  Despesas com vendas</t>
  </si>
  <si>
    <t xml:space="preserve">  Despesas gerais e administrativas</t>
  </si>
  <si>
    <t xml:space="preserve">  Outras despesas operacionais, líquidas</t>
  </si>
  <si>
    <t>Lucro operacional antes do resultado financeiro e impostos:</t>
  </si>
  <si>
    <t>Resultado financeiro, líquido:</t>
  </si>
  <si>
    <t xml:space="preserve">  Receitas financeiras</t>
  </si>
  <si>
    <t xml:space="preserve">  Despesas financeiras</t>
  </si>
  <si>
    <t>Lucro operacional antes dos impostos:</t>
  </si>
  <si>
    <t>Imposto de renda e contribuição social</t>
  </si>
  <si>
    <t xml:space="preserve">  Corrente e diferido</t>
  </si>
  <si>
    <t>Lucro líquido do período</t>
  </si>
  <si>
    <t xml:space="preserve">  Dividendos Obrigatórios a Pagar</t>
  </si>
  <si>
    <t>Margem líquida</t>
  </si>
  <si>
    <t>Margem bruta</t>
  </si>
  <si>
    <t xml:space="preserve">    Estoques (imóveis a comercializar) </t>
  </si>
  <si>
    <t xml:space="preserve">    Contas a receber de clientes</t>
  </si>
  <si>
    <t xml:space="preserve">    Títulos e valores mobiliários </t>
  </si>
  <si>
    <t xml:space="preserve">    Valores a receber de partes relacionadas</t>
  </si>
  <si>
    <t xml:space="preserve">    Depósitos judiciais</t>
  </si>
  <si>
    <t xml:space="preserve">   Obrigações com terceiros </t>
  </si>
  <si>
    <t xml:space="preserve">   Adiantamentos de clientes </t>
  </si>
  <si>
    <t xml:space="preserve">   Empréstimos, financiamentos e debêntures </t>
  </si>
  <si>
    <t xml:space="preserve">   Provisão para Garantias </t>
  </si>
  <si>
    <t xml:space="preserve">   Provisão para contingência</t>
  </si>
  <si>
    <t xml:space="preserve">   Obrigações com partes relacionadas </t>
  </si>
  <si>
    <t>Landbank</t>
  </si>
  <si>
    <t>9M19</t>
  </si>
  <si>
    <t>6M19</t>
  </si>
  <si>
    <t>9M18</t>
  </si>
  <si>
    <t>6M18</t>
  </si>
  <si>
    <t>DEMONSTRAÇÕES DOS RESULTADOS</t>
  </si>
  <si>
    <t>Ativos (R$ mil)</t>
  </si>
  <si>
    <t>Passivos e patrimônio líquido (R$ mil)</t>
  </si>
  <si>
    <t>Landbank (em R$ mil)</t>
  </si>
  <si>
    <t>Outras regiões</t>
  </si>
  <si>
    <t>VGV Lançado (em R$ mil)</t>
  </si>
  <si>
    <t xml:space="preserve">Vendas (em R$ mil) </t>
  </si>
  <si>
    <t>Vendas (em R$ mil)</t>
  </si>
  <si>
    <t>Lançamentos</t>
  </si>
  <si>
    <t>Vendas Bruta</t>
  </si>
  <si>
    <t>Vendas Líquidas</t>
  </si>
  <si>
    <t xml:space="preserve">Estoque </t>
  </si>
  <si>
    <t>VSO líquida</t>
  </si>
  <si>
    <t>* VSO liquida trimestral desconsidera os lançamentos ocorridos no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</si>
</sst>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[$-416]dd\-mmm\-yy;@"/>
    <numFmt numFmtId="167" formatCode="_(* #,##0_);_(* \(#,##0\);_(* &quot;-&quot;??_);_(@_)"/>
    <numFmt numFmtId="168" formatCode="_(* #,##0_);_(* \(#,##0\);_(* \-??_);_(@_)"/>
    <numFmt numFmtId="169" formatCode="0.0%"/>
    <numFmt numFmtId="170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/>
    <xf numFmtId="165" fontId="4" fillId="0" borderId="0" applyFont="0" applyFill="0" applyBorder="0" applyAlignment="0" applyProtection="0"/>
    <xf numFmtId="0" fontId="7" fillId="0" borderId="0">
      <alignment vertical="top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6">
    <xf numFmtId="0" fontId="0" fillId="0" borderId="0" xfId="0"/>
    <xf numFmtId="49" fontId="2" fillId="2" borderId="1" xfId="0" applyNumberFormat="1" applyFont="1" applyFill="1" applyBorder="1" applyAlignment="1" applyProtection="1">
      <alignment horizontal="center"/>
      <protection locked="0"/>
    </xf>
    <xf numFmtId="167" fontId="5" fillId="0" borderId="0" xfId="4" applyNumberFormat="1" applyFont="1" applyAlignment="1">
      <alignment horizontal="right"/>
    </xf>
    <xf numFmtId="167" fontId="6" fillId="0" borderId="0" xfId="4" applyNumberFormat="1" applyFont="1" applyAlignment="1">
      <alignment horizontal="right"/>
    </xf>
    <xf numFmtId="167" fontId="5" fillId="0" borderId="0" xfId="4" applyNumberFormat="1" applyFont="1" applyFill="1" applyAlignment="1">
      <alignment horizontal="right"/>
    </xf>
    <xf numFmtId="166" fontId="6" fillId="0" borderId="0" xfId="3" applyFont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166" fontId="5" fillId="0" borderId="0" xfId="3" applyFont="1" applyAlignment="1" applyProtection="1">
      <alignment vertical="center"/>
      <protection locked="0"/>
    </xf>
    <xf numFmtId="0" fontId="9" fillId="0" borderId="0" xfId="0" applyFont="1"/>
    <xf numFmtId="166" fontId="6" fillId="0" borderId="0" xfId="3" applyFont="1" applyAlignment="1" applyProtection="1">
      <alignment horizontal="left" vertical="top"/>
      <protection locked="0"/>
    </xf>
    <xf numFmtId="166" fontId="5" fillId="0" borderId="0" xfId="3" applyFont="1" applyAlignment="1" applyProtection="1">
      <alignment horizontal="left" vertical="top" indent="1"/>
      <protection locked="0"/>
    </xf>
    <xf numFmtId="166" fontId="5" fillId="0" borderId="0" xfId="3" applyFont="1" applyAlignment="1" applyProtection="1">
      <alignment horizontal="left" vertical="top"/>
      <protection locked="0"/>
    </xf>
    <xf numFmtId="166" fontId="5" fillId="0" borderId="0" xfId="3" applyFont="1" applyAlignment="1" applyProtection="1">
      <alignment horizontal="left" vertical="top" indent="2"/>
      <protection locked="0"/>
    </xf>
    <xf numFmtId="166" fontId="5" fillId="0" borderId="0" xfId="3" applyFont="1" applyAlignment="1" applyProtection="1">
      <alignment horizontal="left" vertical="center" indent="1"/>
      <protection locked="0"/>
    </xf>
    <xf numFmtId="166" fontId="6" fillId="0" borderId="0" xfId="3" applyFont="1" applyAlignment="1" applyProtection="1">
      <alignment horizontal="left" vertical="center"/>
      <protection locked="0"/>
    </xf>
    <xf numFmtId="167" fontId="9" fillId="0" borderId="0" xfId="0" applyNumberFormat="1" applyFont="1"/>
    <xf numFmtId="9" fontId="9" fillId="0" borderId="0" xfId="0" applyNumberFormat="1" applyFont="1"/>
    <xf numFmtId="170" fontId="5" fillId="0" borderId="0" xfId="2" applyNumberFormat="1" applyFont="1" applyAlignment="1">
      <alignment horizontal="right"/>
    </xf>
    <xf numFmtId="170" fontId="9" fillId="0" borderId="0" xfId="2" applyNumberFormat="1" applyFont="1"/>
    <xf numFmtId="170" fontId="6" fillId="0" borderId="0" xfId="2" applyNumberFormat="1" applyFont="1" applyAlignment="1">
      <alignment horizontal="right"/>
    </xf>
    <xf numFmtId="166" fontId="6" fillId="0" borderId="0" xfId="3" applyFont="1" applyBorder="1" applyAlignment="1" applyProtection="1">
      <alignment vertical="center"/>
      <protection locked="0"/>
    </xf>
    <xf numFmtId="0" fontId="9" fillId="0" borderId="0" xfId="0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7" fontId="5" fillId="0" borderId="0" xfId="4" applyNumberFormat="1" applyFont="1" applyFill="1" applyAlignment="1">
      <alignment horizontal="center"/>
    </xf>
    <xf numFmtId="167" fontId="5" fillId="0" borderId="0" xfId="2" applyNumberFormat="1" applyFont="1" applyFill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167" fontId="5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164" fontId="9" fillId="0" borderId="0" xfId="0" applyNumberFormat="1" applyFont="1" applyFill="1" applyAlignment="1">
      <alignment horizontal="center"/>
    </xf>
    <xf numFmtId="167" fontId="5" fillId="0" borderId="3" xfId="2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9" fontId="9" fillId="0" borderId="0" xfId="0" applyNumberFormat="1" applyFont="1" applyFill="1"/>
    <xf numFmtId="168" fontId="5" fillId="0" borderId="4" xfId="0" applyNumberFormat="1" applyFont="1" applyFill="1" applyBorder="1" applyAlignment="1">
      <alignment horizontal="center"/>
    </xf>
    <xf numFmtId="167" fontId="5" fillId="0" borderId="3" xfId="4" applyNumberFormat="1" applyFont="1" applyBorder="1" applyAlignment="1">
      <alignment horizontal="right"/>
    </xf>
    <xf numFmtId="170" fontId="5" fillId="0" borderId="3" xfId="2" applyNumberFormat="1" applyFont="1" applyBorder="1" applyAlignment="1">
      <alignment horizontal="right"/>
    </xf>
    <xf numFmtId="167" fontId="6" fillId="0" borderId="3" xfId="4" applyNumberFormat="1" applyFont="1" applyBorder="1" applyAlignment="1">
      <alignment horizontal="right"/>
    </xf>
    <xf numFmtId="170" fontId="6" fillId="0" borderId="3" xfId="2" applyNumberFormat="1" applyFont="1" applyBorder="1" applyAlignment="1">
      <alignment horizontal="right"/>
    </xf>
    <xf numFmtId="167" fontId="6" fillId="0" borderId="4" xfId="4" applyNumberFormat="1" applyFont="1" applyBorder="1" applyAlignment="1">
      <alignment horizontal="right"/>
    </xf>
    <xf numFmtId="170" fontId="6" fillId="0" borderId="4" xfId="2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7" fontId="9" fillId="0" borderId="0" xfId="0" applyNumberFormat="1" applyFont="1" applyFill="1" applyBorder="1"/>
    <xf numFmtId="164" fontId="9" fillId="0" borderId="0" xfId="0" applyNumberFormat="1" applyFont="1" applyFill="1" applyBorder="1"/>
    <xf numFmtId="168" fontId="9" fillId="0" borderId="0" xfId="0" applyNumberFormat="1" applyFont="1" applyFill="1" applyBorder="1"/>
    <xf numFmtId="49" fontId="10" fillId="2" borderId="1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Protection="1">
      <protection locked="0"/>
    </xf>
    <xf numFmtId="0" fontId="8" fillId="4" borderId="0" xfId="0" applyFont="1" applyFill="1" applyAlignment="1" applyProtection="1">
      <protection locked="0"/>
    </xf>
    <xf numFmtId="0" fontId="9" fillId="0" borderId="0" xfId="0" applyFont="1" applyAlignment="1" applyProtection="1">
      <alignment horizontal="left" indent="1"/>
      <protection locked="0"/>
    </xf>
    <xf numFmtId="0" fontId="9" fillId="0" borderId="0" xfId="0" applyFont="1" applyFill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3" borderId="0" xfId="0" applyFont="1" applyFill="1" applyAlignment="1" applyProtection="1">
      <alignment horizontal="left" indent="1"/>
      <protection locked="0"/>
    </xf>
    <xf numFmtId="3" fontId="9" fillId="0" borderId="0" xfId="0" applyNumberFormat="1" applyFont="1" applyFill="1" applyAlignment="1" applyProtection="1">
      <protection locked="0"/>
    </xf>
    <xf numFmtId="3" fontId="9" fillId="3" borderId="0" xfId="0" applyNumberFormat="1" applyFont="1" applyFill="1" applyAlignment="1" applyProtection="1">
      <protection locked="0"/>
    </xf>
    <xf numFmtId="1" fontId="9" fillId="0" borderId="0" xfId="0" applyNumberFormat="1" applyFont="1" applyFill="1" applyAlignment="1" applyProtection="1">
      <protection locked="0"/>
    </xf>
    <xf numFmtId="1" fontId="9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horizontal="left" indent="2"/>
      <protection locked="0"/>
    </xf>
    <xf numFmtId="10" fontId="9" fillId="0" borderId="0" xfId="1" applyNumberFormat="1" applyFont="1" applyFill="1" applyAlignment="1" applyProtection="1">
      <protection locked="0"/>
    </xf>
    <xf numFmtId="10" fontId="9" fillId="0" borderId="0" xfId="0" applyNumberFormat="1" applyFont="1" applyFill="1" applyAlignment="1" applyProtection="1">
      <protection locked="0"/>
    </xf>
    <xf numFmtId="10" fontId="9" fillId="0" borderId="0" xfId="1" applyNumberFormat="1" applyFont="1" applyAlignment="1" applyProtection="1">
      <protection locked="0"/>
    </xf>
    <xf numFmtId="165" fontId="9" fillId="3" borderId="0" xfId="2" applyFont="1" applyFill="1" applyAlignment="1" applyProtection="1">
      <protection locked="0"/>
    </xf>
    <xf numFmtId="3" fontId="9" fillId="0" borderId="0" xfId="0" applyNumberFormat="1" applyFont="1" applyAlignment="1" applyProtection="1">
      <protection locked="0"/>
    </xf>
    <xf numFmtId="165" fontId="9" fillId="0" borderId="0" xfId="2" applyFont="1" applyAlignment="1" applyProtection="1">
      <protection locked="0"/>
    </xf>
    <xf numFmtId="9" fontId="9" fillId="3" borderId="0" xfId="1" applyFont="1" applyFill="1" applyAlignment="1" applyProtection="1">
      <alignment horizontal="left" indent="1"/>
      <protection locked="0"/>
    </xf>
    <xf numFmtId="0" fontId="9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left"/>
    </xf>
    <xf numFmtId="166" fontId="9" fillId="0" borderId="0" xfId="3" applyFont="1" applyAlignment="1" applyProtection="1">
      <alignment horizontal="left" vertical="center" indent="1"/>
      <protection locked="0"/>
    </xf>
    <xf numFmtId="166" fontId="9" fillId="0" borderId="0" xfId="3" applyFont="1" applyAlignment="1" applyProtection="1">
      <alignment horizontal="left" vertical="top" indent="1"/>
      <protection locked="0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/>
    <xf numFmtId="170" fontId="9" fillId="0" borderId="0" xfId="2" applyNumberFormat="1" applyFont="1" applyAlignment="1" applyProtection="1">
      <protection locked="0"/>
    </xf>
    <xf numFmtId="10" fontId="9" fillId="0" borderId="0" xfId="1" applyNumberFormat="1" applyFont="1" applyProtection="1">
      <protection locked="0"/>
    </xf>
  </cellXfs>
  <cellStyles count="8">
    <cellStyle name="Comma" xfId="2" builtinId="3"/>
    <cellStyle name="Comma 2 2 3" xfId="4" xr:uid="{1B35BF9E-36EB-4EA1-9FAE-064D7F75066C}"/>
    <cellStyle name="Comma 2 2 3 2" xfId="7" xr:uid="{EBDB65C4-C4A4-47E0-9636-30500141358E}"/>
    <cellStyle name="Normal" xfId="0" builtinId="0"/>
    <cellStyle name="Normal 3" xfId="5" xr:uid="{A53C5739-E5D1-4AE2-B61D-99D316CB6204}"/>
    <cellStyle name="Normal_Relatório 2006 como base para 2007_2008-0055" xfId="3" xr:uid="{FF342C42-16D7-4B9A-9085-FBB8AEEA3676}"/>
    <cellStyle name="Percent" xfId="1" builtinId="5"/>
    <cellStyle name="Vírgula 2" xfId="6" xr:uid="{5B589AE8-34CE-4093-82C7-3B86C1DA40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97F6E-B22D-405C-827D-DF684A9F584D}">
  <dimension ref="A1:M30"/>
  <sheetViews>
    <sheetView showGridLines="0" tabSelected="1" zoomScale="140" zoomScaleNormal="9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E14" sqref="E14"/>
    </sheetView>
  </sheetViews>
  <sheetFormatPr baseColWidth="10" defaultColWidth="9.1640625" defaultRowHeight="13" x14ac:dyDescent="0.15"/>
  <cols>
    <col min="1" max="1" width="33.1640625" style="67" customWidth="1"/>
    <col min="2" max="13" width="13.6640625" style="53" customWidth="1"/>
    <col min="14" max="16384" width="9.1640625" style="8"/>
  </cols>
  <sheetData>
    <row r="1" spans="1:13" x14ac:dyDescent="0.15">
      <c r="A1" s="72" t="s">
        <v>0</v>
      </c>
      <c r="B1" s="48" t="s">
        <v>1</v>
      </c>
      <c r="C1" s="48" t="s">
        <v>11</v>
      </c>
      <c r="D1" s="48" t="s">
        <v>12</v>
      </c>
      <c r="E1" s="48" t="s">
        <v>13</v>
      </c>
      <c r="F1" s="48" t="s">
        <v>14</v>
      </c>
      <c r="G1" s="48" t="s">
        <v>15</v>
      </c>
      <c r="H1" s="48" t="s">
        <v>16</v>
      </c>
      <c r="I1" s="48" t="s">
        <v>17</v>
      </c>
      <c r="J1" s="48" t="s">
        <v>18</v>
      </c>
      <c r="K1" s="48" t="s">
        <v>19</v>
      </c>
      <c r="L1" s="48" t="s">
        <v>20</v>
      </c>
      <c r="M1" s="48" t="s">
        <v>21</v>
      </c>
    </row>
    <row r="3" spans="1:13" x14ac:dyDescent="0.15">
      <c r="A3" s="49" t="s">
        <v>90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15">
      <c r="A4" s="51" t="s">
        <v>2</v>
      </c>
      <c r="B4" s="52">
        <v>58</v>
      </c>
      <c r="C4" s="52">
        <v>53</v>
      </c>
      <c r="D4" s="52">
        <v>53</v>
      </c>
      <c r="E4" s="52">
        <v>48</v>
      </c>
      <c r="F4" s="52">
        <v>39</v>
      </c>
      <c r="G4" s="52">
        <v>36</v>
      </c>
      <c r="H4" s="53">
        <v>35</v>
      </c>
      <c r="I4" s="53">
        <v>35</v>
      </c>
      <c r="J4" s="53">
        <v>33</v>
      </c>
      <c r="K4" s="53">
        <v>19</v>
      </c>
      <c r="L4" s="53">
        <v>5</v>
      </c>
      <c r="M4" s="53">
        <v>4</v>
      </c>
    </row>
    <row r="5" spans="1:13" x14ac:dyDescent="0.15">
      <c r="A5" s="54" t="s">
        <v>98</v>
      </c>
      <c r="B5" s="18">
        <v>4953938</v>
      </c>
      <c r="C5" s="18">
        <v>4394282</v>
      </c>
      <c r="D5" s="18">
        <v>4394282</v>
      </c>
      <c r="E5" s="18">
        <v>4233262</v>
      </c>
      <c r="F5" s="18">
        <v>3931740</v>
      </c>
      <c r="G5" s="18">
        <v>3879482</v>
      </c>
      <c r="H5" s="18">
        <v>3341030</v>
      </c>
      <c r="I5" s="18">
        <v>3341030</v>
      </c>
      <c r="J5" s="18">
        <v>3293510</v>
      </c>
      <c r="K5" s="18">
        <v>1060890</v>
      </c>
      <c r="L5" s="18">
        <v>97920</v>
      </c>
      <c r="M5" s="18">
        <v>70920</v>
      </c>
    </row>
    <row r="6" spans="1:13" x14ac:dyDescent="0.15">
      <c r="A6" s="51" t="s">
        <v>3</v>
      </c>
      <c r="B6" s="55">
        <v>33855</v>
      </c>
      <c r="C6" s="55">
        <v>30605</v>
      </c>
      <c r="D6" s="55">
        <v>30605</v>
      </c>
      <c r="E6" s="55">
        <v>28891</v>
      </c>
      <c r="F6" s="55">
        <v>27674</v>
      </c>
      <c r="G6" s="55">
        <v>29007</v>
      </c>
      <c r="H6" s="56">
        <v>23271</v>
      </c>
      <c r="I6" s="56">
        <v>23271</v>
      </c>
      <c r="J6" s="56">
        <v>22919</v>
      </c>
      <c r="K6" s="56">
        <v>7139</v>
      </c>
      <c r="L6" s="56">
        <v>684</v>
      </c>
      <c r="M6" s="56">
        <v>504</v>
      </c>
    </row>
    <row r="7" spans="1:13" x14ac:dyDescent="0.15">
      <c r="A7" s="51" t="s">
        <v>4</v>
      </c>
      <c r="B7" s="57">
        <v>583.70689655172418</v>
      </c>
      <c r="C7" s="57">
        <v>577.45283018867929</v>
      </c>
      <c r="D7" s="57">
        <v>577.45283018867929</v>
      </c>
      <c r="E7" s="57">
        <v>601.89583333333337</v>
      </c>
      <c r="F7" s="57">
        <v>709.58974358974353</v>
      </c>
      <c r="G7" s="57">
        <v>805.75</v>
      </c>
      <c r="H7" s="58">
        <v>664.88571428571424</v>
      </c>
      <c r="I7" s="58">
        <v>664.88571428571424</v>
      </c>
      <c r="J7" s="58">
        <v>694.5151515151515</v>
      </c>
      <c r="K7" s="58">
        <v>375.73684210526318</v>
      </c>
      <c r="L7" s="58">
        <v>136.80000000000001</v>
      </c>
      <c r="M7" s="58">
        <v>126</v>
      </c>
    </row>
    <row r="9" spans="1:13" x14ac:dyDescent="0.15">
      <c r="A9" s="49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x14ac:dyDescent="0.15">
      <c r="A10" s="59" t="s">
        <v>6</v>
      </c>
      <c r="B10" s="60">
        <v>0.09</v>
      </c>
      <c r="C10" s="60">
        <v>0.11226923705276916</v>
      </c>
      <c r="D10" s="60">
        <v>0.11226923705276916</v>
      </c>
      <c r="E10" s="60">
        <v>0.13246181069661622</v>
      </c>
      <c r="F10" s="60">
        <v>0.11346390113463901</v>
      </c>
      <c r="G10" s="60">
        <v>0.23911469645258041</v>
      </c>
      <c r="H10" s="61">
        <v>0.26144127884491425</v>
      </c>
      <c r="I10" s="62">
        <v>0.26144127884491425</v>
      </c>
      <c r="J10" s="62">
        <v>0.36359999999999998</v>
      </c>
      <c r="K10" s="62">
        <v>0.42109999999999997</v>
      </c>
      <c r="L10" s="62">
        <v>0.4</v>
      </c>
      <c r="M10" s="62">
        <v>0.5</v>
      </c>
    </row>
    <row r="11" spans="1:13" x14ac:dyDescent="0.15">
      <c r="A11" s="59" t="s">
        <v>7</v>
      </c>
      <c r="B11" s="60">
        <v>0.48139999999999999</v>
      </c>
      <c r="C11" s="60">
        <v>0.43930730272831237</v>
      </c>
      <c r="D11" s="60">
        <v>0.43930730272831237</v>
      </c>
      <c r="E11" s="60">
        <v>0.36947022498284643</v>
      </c>
      <c r="F11" s="60">
        <v>0.44597817445978172</v>
      </c>
      <c r="G11" s="60">
        <v>0.32388733753921467</v>
      </c>
      <c r="H11" s="61">
        <v>0.3544325555412316</v>
      </c>
      <c r="I11" s="62">
        <v>0.3544325555412316</v>
      </c>
      <c r="J11" s="62">
        <v>0.2727</v>
      </c>
      <c r="K11" s="62">
        <v>0.21049999999999999</v>
      </c>
      <c r="L11" s="62">
        <v>0.2</v>
      </c>
      <c r="M11" s="62">
        <v>0</v>
      </c>
    </row>
    <row r="12" spans="1:13" x14ac:dyDescent="0.15">
      <c r="A12" s="59" t="s">
        <v>8</v>
      </c>
      <c r="B12" s="60">
        <v>0.4103</v>
      </c>
      <c r="C12" s="60">
        <v>0.42881882045417413</v>
      </c>
      <c r="D12" s="60">
        <v>0.42881882045417413</v>
      </c>
      <c r="E12" s="60">
        <v>0.44519880105449422</v>
      </c>
      <c r="F12" s="60">
        <v>0.41887692418876926</v>
      </c>
      <c r="G12" s="60">
        <v>0.41838176991760612</v>
      </c>
      <c r="H12" s="61">
        <v>0.33518112672424905</v>
      </c>
      <c r="I12" s="62">
        <v>0.33518112672424905</v>
      </c>
      <c r="J12" s="62">
        <v>0.30299999999999999</v>
      </c>
      <c r="K12" s="62">
        <v>0.36840000000000001</v>
      </c>
      <c r="L12" s="62">
        <v>0.4</v>
      </c>
      <c r="M12" s="62">
        <v>0.5</v>
      </c>
    </row>
    <row r="13" spans="1:13" x14ac:dyDescent="0.15">
      <c r="A13" s="59" t="s">
        <v>99</v>
      </c>
      <c r="B13" s="60">
        <v>1.83E-2</v>
      </c>
      <c r="C13" s="60">
        <v>1.9604639764744324E-2</v>
      </c>
      <c r="D13" s="60">
        <v>1.9604639764744324E-2</v>
      </c>
      <c r="E13" s="60">
        <v>5.2868242389223982E-2</v>
      </c>
      <c r="F13" s="60">
        <v>2.1681000216810003E-2</v>
      </c>
      <c r="G13" s="60">
        <v>1.8616196090598822E-2</v>
      </c>
      <c r="H13" s="61">
        <v>4.8993622964204397E-2</v>
      </c>
      <c r="I13" s="62">
        <v>4.8993622964204397E-2</v>
      </c>
      <c r="J13" s="62">
        <v>6.0699999999999997E-2</v>
      </c>
      <c r="K13" s="62">
        <v>0</v>
      </c>
      <c r="L13" s="62">
        <v>0</v>
      </c>
      <c r="M13" s="62">
        <v>0</v>
      </c>
    </row>
    <row r="14" spans="1:13" x14ac:dyDescent="0.15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x14ac:dyDescent="0.15">
      <c r="A15" s="49" t="s">
        <v>103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x14ac:dyDescent="0.15">
      <c r="A16" s="51" t="s">
        <v>2</v>
      </c>
      <c r="B16" s="56">
        <v>1</v>
      </c>
      <c r="C16" s="56">
        <v>13</v>
      </c>
      <c r="D16" s="56">
        <v>2</v>
      </c>
      <c r="E16" s="56">
        <v>5</v>
      </c>
      <c r="F16" s="56">
        <v>3</v>
      </c>
      <c r="G16" s="56">
        <v>3</v>
      </c>
      <c r="H16" s="56">
        <v>4</v>
      </c>
      <c r="I16" s="63">
        <v>0</v>
      </c>
      <c r="J16" s="56">
        <v>2</v>
      </c>
      <c r="K16" s="56">
        <v>1</v>
      </c>
      <c r="L16" s="56">
        <v>1</v>
      </c>
      <c r="M16" s="56">
        <v>11</v>
      </c>
    </row>
    <row r="17" spans="1:13" x14ac:dyDescent="0.15">
      <c r="A17" s="54" t="s">
        <v>100</v>
      </c>
      <c r="B17" s="18">
        <v>72000</v>
      </c>
      <c r="C17" s="18">
        <v>500662.99300000002</v>
      </c>
      <c r="D17" s="18">
        <v>142800</v>
      </c>
      <c r="E17" s="18">
        <v>60109.993000000002</v>
      </c>
      <c r="F17" s="18">
        <v>130153</v>
      </c>
      <c r="G17" s="18">
        <v>167600</v>
      </c>
      <c r="H17" s="18">
        <v>244995</v>
      </c>
      <c r="I17" s="18">
        <v>0</v>
      </c>
      <c r="J17" s="18">
        <v>56392</v>
      </c>
      <c r="K17" s="18">
        <v>4603</v>
      </c>
      <c r="L17" s="18">
        <v>184000</v>
      </c>
      <c r="M17" s="18">
        <v>521786</v>
      </c>
    </row>
    <row r="18" spans="1:13" x14ac:dyDescent="0.15">
      <c r="A18" s="51" t="s">
        <v>9</v>
      </c>
      <c r="B18" s="64">
        <v>480</v>
      </c>
      <c r="C18" s="64">
        <v>3640</v>
      </c>
      <c r="D18" s="64">
        <v>1012</v>
      </c>
      <c r="E18" s="64">
        <v>444</v>
      </c>
      <c r="F18" s="64">
        <v>1020</v>
      </c>
      <c r="G18" s="64">
        <v>1164</v>
      </c>
      <c r="H18" s="64">
        <v>1570</v>
      </c>
      <c r="I18" s="65">
        <v>0</v>
      </c>
      <c r="J18" s="64">
        <v>466</v>
      </c>
      <c r="K18" s="64">
        <v>24</v>
      </c>
      <c r="L18" s="64">
        <v>1080</v>
      </c>
      <c r="M18" s="64">
        <v>3208</v>
      </c>
    </row>
    <row r="19" spans="1:13" x14ac:dyDescent="0.15">
      <c r="A19" s="5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x14ac:dyDescent="0.15">
      <c r="A20" s="49" t="s">
        <v>104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x14ac:dyDescent="0.15">
      <c r="A21" s="54" t="s">
        <v>101</v>
      </c>
      <c r="B21" s="18">
        <v>83277.795180000001</v>
      </c>
      <c r="C21" s="18">
        <v>352037.0073</v>
      </c>
      <c r="D21" s="18">
        <v>89325.921740000005</v>
      </c>
      <c r="E21" s="18">
        <v>100070.50205</v>
      </c>
      <c r="F21" s="18">
        <v>80903.280639999983</v>
      </c>
      <c r="G21" s="18">
        <v>81737.30287</v>
      </c>
      <c r="H21" s="18">
        <v>262705.09064999997</v>
      </c>
      <c r="I21" s="18">
        <v>67829.62169</v>
      </c>
      <c r="J21" s="18">
        <v>59231.927259999997</v>
      </c>
      <c r="K21" s="18">
        <v>91148.724829999992</v>
      </c>
      <c r="L21" s="18">
        <v>44494.816870000002</v>
      </c>
      <c r="M21" s="18">
        <v>169513.89541000003</v>
      </c>
    </row>
    <row r="22" spans="1:13" x14ac:dyDescent="0.15">
      <c r="A22" s="51" t="s">
        <v>10</v>
      </c>
      <c r="B22" s="56">
        <v>601</v>
      </c>
      <c r="C22" s="64">
        <v>2704</v>
      </c>
      <c r="D22" s="64">
        <v>686</v>
      </c>
      <c r="E22" s="64">
        <v>778</v>
      </c>
      <c r="F22" s="64">
        <v>627</v>
      </c>
      <c r="G22" s="64">
        <v>613</v>
      </c>
      <c r="H22" s="64">
        <v>1949</v>
      </c>
      <c r="I22" s="64">
        <v>526</v>
      </c>
      <c r="J22" s="64">
        <v>439</v>
      </c>
      <c r="K22" s="64">
        <v>629</v>
      </c>
      <c r="L22" s="64">
        <v>355</v>
      </c>
      <c r="M22" s="64">
        <v>1337</v>
      </c>
    </row>
    <row r="23" spans="1:13" x14ac:dyDescent="0.15">
      <c r="A23" s="51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x14ac:dyDescent="0.15">
      <c r="A24" s="49" t="s">
        <v>105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x14ac:dyDescent="0.15">
      <c r="A25" s="54" t="s">
        <v>102</v>
      </c>
      <c r="B25" s="18">
        <v>68714.381340000007</v>
      </c>
      <c r="C25" s="18">
        <v>294150.29940999998</v>
      </c>
      <c r="D25" s="18">
        <v>71905.718939999992</v>
      </c>
      <c r="E25" s="18">
        <v>88105.10097</v>
      </c>
      <c r="F25" s="18">
        <v>70346.639059999987</v>
      </c>
      <c r="G25" s="18">
        <v>63792.840440000007</v>
      </c>
      <c r="H25" s="18">
        <v>244121.17409000001</v>
      </c>
      <c r="I25" s="18">
        <v>61488.918669999999</v>
      </c>
      <c r="J25" s="18">
        <v>53328.157049999994</v>
      </c>
      <c r="K25" s="18">
        <v>88313.524829999995</v>
      </c>
      <c r="L25" s="18">
        <v>40990.573539999998</v>
      </c>
      <c r="M25" s="18">
        <v>161868.97409</v>
      </c>
    </row>
    <row r="26" spans="1:13" x14ac:dyDescent="0.15">
      <c r="A26" s="51" t="s">
        <v>10</v>
      </c>
      <c r="B26" s="56">
        <v>489</v>
      </c>
      <c r="C26" s="64">
        <v>2256</v>
      </c>
      <c r="D26" s="56">
        <v>551</v>
      </c>
      <c r="E26" s="56">
        <v>687</v>
      </c>
      <c r="F26" s="56">
        <v>544</v>
      </c>
      <c r="G26" s="56">
        <v>474</v>
      </c>
      <c r="H26" s="64">
        <v>1803</v>
      </c>
      <c r="I26" s="56">
        <v>476</v>
      </c>
      <c r="J26" s="56">
        <v>394</v>
      </c>
      <c r="K26" s="56">
        <v>608</v>
      </c>
      <c r="L26" s="56">
        <v>325</v>
      </c>
      <c r="M26" s="64">
        <v>1278</v>
      </c>
    </row>
    <row r="27" spans="1:13" x14ac:dyDescent="0.15">
      <c r="A27" s="66" t="s">
        <v>106</v>
      </c>
      <c r="B27" s="74">
        <v>1969</v>
      </c>
      <c r="C27" s="74">
        <v>1978</v>
      </c>
      <c r="D27" s="74">
        <v>1978</v>
      </c>
      <c r="E27" s="74">
        <v>1517</v>
      </c>
      <c r="F27" s="74">
        <v>2024</v>
      </c>
      <c r="G27" s="74">
        <v>2124</v>
      </c>
      <c r="H27" s="74">
        <v>594</v>
      </c>
      <c r="I27" s="74">
        <v>594</v>
      </c>
      <c r="J27" s="74">
        <v>1070</v>
      </c>
      <c r="K27" s="74">
        <v>998</v>
      </c>
      <c r="L27" s="74">
        <v>1582</v>
      </c>
      <c r="M27" s="74">
        <v>946</v>
      </c>
    </row>
    <row r="28" spans="1:13" s="73" customFormat="1" x14ac:dyDescent="0.15">
      <c r="A28" s="66" t="s">
        <v>107</v>
      </c>
      <c r="B28" s="60">
        <f>IFERROR(B26/C27,0)</f>
        <v>0.24721941354903942</v>
      </c>
      <c r="C28" s="60">
        <f>IFERROR(C26/(H27+C18),0)</f>
        <v>0.53282947567312233</v>
      </c>
      <c r="D28" s="60">
        <f t="shared" ref="D28:L28" si="0">IFERROR(D26/E27,0)</f>
        <v>0.36321687541199738</v>
      </c>
      <c r="E28" s="60">
        <f t="shared" si="0"/>
        <v>0.33942687747035571</v>
      </c>
      <c r="F28" s="60">
        <f t="shared" si="0"/>
        <v>0.25612052730696799</v>
      </c>
      <c r="G28" s="60">
        <f t="shared" si="0"/>
        <v>0.79797979797979801</v>
      </c>
      <c r="H28" s="60">
        <f>IFERROR(H26/(M27+H18),0)</f>
        <v>0.71661367249602548</v>
      </c>
      <c r="I28" s="60">
        <f t="shared" si="0"/>
        <v>0.44485981308411215</v>
      </c>
      <c r="J28" s="60">
        <f t="shared" si="0"/>
        <v>0.39478957915831664</v>
      </c>
      <c r="K28" s="60">
        <f t="shared" si="0"/>
        <v>0.38432364096080912</v>
      </c>
      <c r="L28" s="60">
        <f t="shared" si="0"/>
        <v>0.34355179704016914</v>
      </c>
      <c r="M28" s="75">
        <f t="shared" ref="M28" si="1">IFERROR(M26/(M27+M26),0)</f>
        <v>0.57464028776978415</v>
      </c>
    </row>
    <row r="29" spans="1:13" x14ac:dyDescent="0.15">
      <c r="B29" s="62"/>
    </row>
    <row r="30" spans="1:13" x14ac:dyDescent="0.15">
      <c r="A30" s="67" t="s">
        <v>108</v>
      </c>
    </row>
  </sheetData>
  <phoneticPr fontId="3" type="noConversion"/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06ED9-9234-4349-9118-5BFAFD533A1A}">
  <dimension ref="A1:K40"/>
  <sheetViews>
    <sheetView showGridLines="0" zoomScale="90" zoomScaleNormal="90" workbookViewId="0">
      <pane xSplit="1" ySplit="1" topLeftCell="B2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9.1640625" defaultRowHeight="13" x14ac:dyDescent="0.15"/>
  <cols>
    <col min="1" max="1" width="43.1640625" style="8" bestFit="1" customWidth="1"/>
    <col min="2" max="7" width="14.33203125" style="8" customWidth="1"/>
    <col min="8" max="8" width="14.33203125" style="18" customWidth="1"/>
    <col min="9" max="11" width="14.33203125" style="8" customWidth="1"/>
    <col min="12" max="16384" width="9.1640625" style="8"/>
  </cols>
  <sheetData>
    <row r="1" spans="1:11" s="6" customFormat="1" ht="14" x14ac:dyDescent="0.2">
      <c r="A1" s="68" t="s">
        <v>96</v>
      </c>
      <c r="B1" s="1" t="s">
        <v>1</v>
      </c>
      <c r="C1" s="1">
        <v>2019</v>
      </c>
      <c r="D1" s="1" t="s">
        <v>13</v>
      </c>
      <c r="E1" s="1" t="s">
        <v>14</v>
      </c>
      <c r="F1" s="1" t="s">
        <v>15</v>
      </c>
      <c r="G1" s="1">
        <v>2018</v>
      </c>
      <c r="H1" s="1" t="s">
        <v>18</v>
      </c>
      <c r="I1" s="1" t="s">
        <v>19</v>
      </c>
      <c r="J1" s="1" t="s">
        <v>20</v>
      </c>
      <c r="K1" s="1">
        <v>2017</v>
      </c>
    </row>
    <row r="2" spans="1:11" x14ac:dyDescent="0.15">
      <c r="A2" s="7"/>
    </row>
    <row r="3" spans="1:11" x14ac:dyDescent="0.15">
      <c r="A3" s="9" t="s">
        <v>22</v>
      </c>
    </row>
    <row r="4" spans="1:11" x14ac:dyDescent="0.15">
      <c r="A4" s="10" t="s">
        <v>38</v>
      </c>
      <c r="B4" s="2">
        <v>50893</v>
      </c>
      <c r="C4" s="2">
        <v>64550</v>
      </c>
      <c r="D4" s="2">
        <v>52710.671729999987</v>
      </c>
      <c r="E4" s="2">
        <v>62148.163719999982</v>
      </c>
      <c r="F4" s="2">
        <v>63497.046999999999</v>
      </c>
      <c r="G4" s="2">
        <v>30363</v>
      </c>
      <c r="H4" s="17">
        <v>30489.930750000003</v>
      </c>
      <c r="I4" s="2">
        <v>33165.549000000006</v>
      </c>
      <c r="J4" s="2">
        <v>24350.785360000016</v>
      </c>
      <c r="K4" s="2">
        <v>29984</v>
      </c>
    </row>
    <row r="5" spans="1:11" x14ac:dyDescent="0.15">
      <c r="A5" s="71" t="s">
        <v>39</v>
      </c>
      <c r="B5" s="2">
        <v>16473</v>
      </c>
      <c r="C5" s="2">
        <v>17261</v>
      </c>
      <c r="D5" s="2">
        <v>17171.065610000001</v>
      </c>
      <c r="E5" s="2">
        <v>19387.106990000004</v>
      </c>
      <c r="F5" s="2">
        <v>51914.345999999998</v>
      </c>
      <c r="G5" s="2">
        <v>54805</v>
      </c>
      <c r="H5" s="17">
        <v>43852.834440000006</v>
      </c>
      <c r="I5" s="2">
        <v>43068.092770000003</v>
      </c>
      <c r="J5" s="2">
        <v>0</v>
      </c>
      <c r="K5" s="2">
        <v>0</v>
      </c>
    </row>
    <row r="6" spans="1:11" x14ac:dyDescent="0.15">
      <c r="A6" s="10" t="s">
        <v>40</v>
      </c>
      <c r="B6" s="2">
        <v>51737</v>
      </c>
      <c r="C6" s="2">
        <v>47811</v>
      </c>
      <c r="D6" s="2">
        <v>58235.131033916812</v>
      </c>
      <c r="E6" s="2">
        <v>19853.265139583164</v>
      </c>
      <c r="F6" s="2">
        <v>15677.441999999999</v>
      </c>
      <c r="G6" s="2">
        <v>27266</v>
      </c>
      <c r="H6" s="17">
        <v>13150.464011549182</v>
      </c>
      <c r="I6" s="2">
        <v>8552.398496493206</v>
      </c>
      <c r="J6" s="2">
        <v>9305.3385187985859</v>
      </c>
      <c r="K6" s="2">
        <v>11183</v>
      </c>
    </row>
    <row r="7" spans="1:11" x14ac:dyDescent="0.15">
      <c r="A7" s="10" t="s">
        <v>41</v>
      </c>
      <c r="B7" s="2">
        <v>155931</v>
      </c>
      <c r="C7" s="2">
        <v>202387</v>
      </c>
      <c r="D7" s="2">
        <v>176792.01144301397</v>
      </c>
      <c r="E7" s="2">
        <v>230260.83019259037</v>
      </c>
      <c r="F7" s="2">
        <v>181670.076</v>
      </c>
      <c r="G7" s="2">
        <v>68008</v>
      </c>
      <c r="H7" s="17">
        <v>79155.557772902132</v>
      </c>
      <c r="I7" s="2">
        <v>53295.907431262014</v>
      </c>
      <c r="J7" s="2">
        <v>41953.896501207411</v>
      </c>
      <c r="K7" s="2">
        <v>7543</v>
      </c>
    </row>
    <row r="8" spans="1:11" x14ac:dyDescent="0.15">
      <c r="A8" s="10" t="s">
        <v>42</v>
      </c>
      <c r="B8" s="37">
        <v>9133</v>
      </c>
      <c r="C8" s="37">
        <v>4631</v>
      </c>
      <c r="D8" s="37">
        <v>5443.6152499999971</v>
      </c>
      <c r="E8" s="37">
        <v>3993.0712699999999</v>
      </c>
      <c r="F8" s="37">
        <v>2761.1709999999998</v>
      </c>
      <c r="G8" s="37">
        <v>2653</v>
      </c>
      <c r="H8" s="38">
        <v>2624.0097800000003</v>
      </c>
      <c r="I8" s="37">
        <v>1730.0004099999999</v>
      </c>
      <c r="J8" s="37">
        <v>995.86790000000008</v>
      </c>
      <c r="K8" s="37">
        <v>637</v>
      </c>
    </row>
    <row r="9" spans="1:11" x14ac:dyDescent="0.15">
      <c r="A9" s="10"/>
      <c r="B9" s="2"/>
      <c r="C9" s="2"/>
      <c r="D9" s="2"/>
      <c r="E9" s="2"/>
      <c r="F9" s="2"/>
      <c r="G9" s="2"/>
      <c r="H9" s="17"/>
      <c r="I9" s="2"/>
      <c r="J9" s="2"/>
      <c r="K9" s="2"/>
    </row>
    <row r="10" spans="1:11" x14ac:dyDescent="0.15">
      <c r="A10" s="9" t="s">
        <v>23</v>
      </c>
      <c r="B10" s="39">
        <f>SUM(B4:B8)</f>
        <v>284167</v>
      </c>
      <c r="C10" s="39">
        <f>SUM(C4:C8)</f>
        <v>336640</v>
      </c>
      <c r="D10" s="39">
        <f>SUM(D4:D8)</f>
        <v>310352.49506693071</v>
      </c>
      <c r="E10" s="39">
        <f t="shared" ref="E10" si="0">SUM(E4:E8)</f>
        <v>335642.43731217354</v>
      </c>
      <c r="F10" s="39">
        <f t="shared" ref="F10:K10" si="1">SUM(F4:F8)</f>
        <v>315520.08199999994</v>
      </c>
      <c r="G10" s="39">
        <f t="shared" si="1"/>
        <v>183095</v>
      </c>
      <c r="H10" s="40">
        <f t="shared" si="1"/>
        <v>169272.79675445132</v>
      </c>
      <c r="I10" s="39">
        <f t="shared" si="1"/>
        <v>139811.94810775525</v>
      </c>
      <c r="J10" s="39">
        <f t="shared" si="1"/>
        <v>76605.888280006009</v>
      </c>
      <c r="K10" s="39">
        <f t="shared" si="1"/>
        <v>49347</v>
      </c>
    </row>
    <row r="11" spans="1:11" x14ac:dyDescent="0.15">
      <c r="A11" s="9"/>
      <c r="B11" s="2"/>
      <c r="C11" s="2"/>
      <c r="D11" s="2"/>
      <c r="E11" s="2"/>
      <c r="F11" s="2"/>
      <c r="G11" s="2"/>
      <c r="H11" s="17"/>
      <c r="I11" s="2"/>
      <c r="J11" s="2"/>
      <c r="K11" s="2"/>
    </row>
    <row r="12" spans="1:11" x14ac:dyDescent="0.15">
      <c r="A12" s="10" t="s">
        <v>43</v>
      </c>
      <c r="B12" s="2">
        <v>25736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17">
        <v>0</v>
      </c>
      <c r="I12" s="2">
        <v>0</v>
      </c>
      <c r="J12" s="2">
        <v>0</v>
      </c>
      <c r="K12" s="2">
        <v>0</v>
      </c>
    </row>
    <row r="13" spans="1:11" x14ac:dyDescent="0.15">
      <c r="A13" s="11"/>
      <c r="B13" s="2"/>
      <c r="C13" s="2"/>
      <c r="D13" s="2"/>
      <c r="E13" s="2"/>
      <c r="F13" s="2"/>
      <c r="G13" s="2"/>
      <c r="H13" s="17"/>
      <c r="I13" s="2"/>
      <c r="J13" s="2"/>
      <c r="K13" s="2"/>
    </row>
    <row r="14" spans="1:11" x14ac:dyDescent="0.15">
      <c r="A14" s="9" t="s">
        <v>24</v>
      </c>
      <c r="B14" s="2"/>
      <c r="C14" s="2"/>
      <c r="D14" s="2"/>
      <c r="E14" s="2"/>
      <c r="F14" s="2"/>
      <c r="G14" s="2"/>
      <c r="H14" s="17"/>
      <c r="I14" s="2"/>
      <c r="J14" s="2"/>
      <c r="K14" s="2"/>
    </row>
    <row r="15" spans="1:11" x14ac:dyDescent="0.15">
      <c r="A15" s="10" t="s">
        <v>25</v>
      </c>
      <c r="B15" s="2"/>
      <c r="C15" s="2"/>
      <c r="D15" s="2"/>
      <c r="E15" s="2"/>
      <c r="F15" s="2"/>
      <c r="G15" s="2"/>
      <c r="H15" s="17"/>
      <c r="I15" s="2"/>
      <c r="J15" s="2"/>
      <c r="K15" s="2"/>
    </row>
    <row r="16" spans="1:11" x14ac:dyDescent="0.15">
      <c r="A16" s="12" t="s">
        <v>79</v>
      </c>
      <c r="B16" s="2">
        <v>371959</v>
      </c>
      <c r="C16" s="2">
        <v>253278</v>
      </c>
      <c r="D16" s="2">
        <v>239873.65766</v>
      </c>
      <c r="E16" s="4">
        <v>185712.18</v>
      </c>
      <c r="F16" s="2">
        <v>182962.18</v>
      </c>
      <c r="G16" s="2">
        <v>143418</v>
      </c>
      <c r="H16" s="17">
        <v>200412</v>
      </c>
      <c r="I16" s="2">
        <v>41005</v>
      </c>
      <c r="J16" s="2">
        <v>2510</v>
      </c>
      <c r="K16" s="2">
        <v>0</v>
      </c>
    </row>
    <row r="17" spans="1:11" x14ac:dyDescent="0.15">
      <c r="A17" s="12" t="s">
        <v>80</v>
      </c>
      <c r="B17" s="2">
        <v>29508</v>
      </c>
      <c r="C17" s="2">
        <v>52895</v>
      </c>
      <c r="D17" s="2">
        <v>15977.892377822882</v>
      </c>
      <c r="E17" s="2">
        <v>29952.406572530748</v>
      </c>
      <c r="F17" s="2">
        <v>13625.195</v>
      </c>
      <c r="G17" s="2">
        <v>12314</v>
      </c>
      <c r="H17" s="17">
        <v>0</v>
      </c>
      <c r="I17" s="2">
        <v>0</v>
      </c>
      <c r="J17" s="2">
        <v>0</v>
      </c>
      <c r="K17" s="2">
        <v>1165</v>
      </c>
    </row>
    <row r="18" spans="1:11" x14ac:dyDescent="0.15">
      <c r="A18" s="12" t="s">
        <v>81</v>
      </c>
      <c r="B18" s="2">
        <v>4250</v>
      </c>
      <c r="C18" s="2">
        <v>4205</v>
      </c>
      <c r="D18" s="2">
        <v>4173.5513599999995</v>
      </c>
      <c r="E18" s="2">
        <v>4111.3910999999998</v>
      </c>
      <c r="F18" s="2">
        <v>4000</v>
      </c>
      <c r="G18" s="2">
        <v>4000</v>
      </c>
      <c r="H18" s="17">
        <v>0</v>
      </c>
      <c r="I18" s="2">
        <v>0</v>
      </c>
      <c r="J18" s="2">
        <v>0</v>
      </c>
      <c r="K18" s="2">
        <v>0</v>
      </c>
    </row>
    <row r="19" spans="1:11" x14ac:dyDescent="0.15">
      <c r="A19" s="12" t="s">
        <v>82</v>
      </c>
      <c r="B19" s="2">
        <v>7499</v>
      </c>
      <c r="C19" s="2">
        <v>286</v>
      </c>
      <c r="D19" s="2">
        <v>5493.0909200000024</v>
      </c>
      <c r="E19" s="2">
        <v>6916.3768000000009</v>
      </c>
      <c r="F19" s="2">
        <v>276.99900000000002</v>
      </c>
      <c r="G19" s="2">
        <v>252</v>
      </c>
      <c r="H19" s="17">
        <v>225.61190000000036</v>
      </c>
      <c r="I19" s="2">
        <v>0</v>
      </c>
      <c r="J19" s="2">
        <v>3159.6558100000002</v>
      </c>
      <c r="K19" s="2">
        <v>1346</v>
      </c>
    </row>
    <row r="20" spans="1:11" x14ac:dyDescent="0.15">
      <c r="A20" s="12" t="s">
        <v>83</v>
      </c>
      <c r="B20" s="37">
        <v>404</v>
      </c>
      <c r="C20" s="37">
        <v>404</v>
      </c>
      <c r="D20" s="37">
        <v>404.18038000000001</v>
      </c>
      <c r="E20" s="37">
        <v>404.18038000000001</v>
      </c>
      <c r="F20" s="37">
        <v>404.18</v>
      </c>
      <c r="G20" s="37">
        <v>0</v>
      </c>
      <c r="H20" s="38">
        <v>0</v>
      </c>
      <c r="I20" s="37">
        <v>0</v>
      </c>
      <c r="J20" s="37">
        <v>0</v>
      </c>
      <c r="K20" s="37">
        <v>834</v>
      </c>
    </row>
    <row r="21" spans="1:11" x14ac:dyDescent="0.15">
      <c r="A21" s="12"/>
      <c r="B21" s="2"/>
      <c r="C21" s="2"/>
      <c r="D21" s="2"/>
      <c r="E21" s="2"/>
      <c r="F21" s="2"/>
      <c r="G21" s="2"/>
      <c r="H21" s="17"/>
      <c r="I21" s="2"/>
      <c r="J21" s="2"/>
      <c r="K21" s="2"/>
    </row>
    <row r="22" spans="1:11" x14ac:dyDescent="0.15">
      <c r="A22" s="5" t="s">
        <v>26</v>
      </c>
      <c r="B22" s="39">
        <f>SUM(B16:B20)</f>
        <v>413620</v>
      </c>
      <c r="C22" s="39">
        <f>SUM(C16:C20)</f>
        <v>311068</v>
      </c>
      <c r="D22" s="39">
        <f>SUM(D16:D20)</f>
        <v>265922.37269782287</v>
      </c>
      <c r="E22" s="39">
        <f t="shared" ref="E22" si="2">SUM(E16:E20)</f>
        <v>227096.53485253075</v>
      </c>
      <c r="F22" s="39">
        <f t="shared" ref="F22:K22" si="3">SUM(F16:F20)</f>
        <v>201268.554</v>
      </c>
      <c r="G22" s="39">
        <f t="shared" si="3"/>
        <v>159984</v>
      </c>
      <c r="H22" s="40">
        <f t="shared" si="3"/>
        <v>200637.61189999999</v>
      </c>
      <c r="I22" s="39">
        <f t="shared" si="3"/>
        <v>41005</v>
      </c>
      <c r="J22" s="39">
        <f t="shared" si="3"/>
        <v>5669.6558100000002</v>
      </c>
      <c r="K22" s="39">
        <f t="shared" si="3"/>
        <v>3345</v>
      </c>
    </row>
    <row r="23" spans="1:11" x14ac:dyDescent="0.15">
      <c r="A23" s="5"/>
      <c r="B23" s="2"/>
      <c r="C23" s="2"/>
      <c r="D23" s="2"/>
      <c r="E23" s="2"/>
      <c r="F23" s="2"/>
      <c r="G23" s="2"/>
      <c r="H23" s="17"/>
      <c r="I23" s="2"/>
      <c r="J23" s="2"/>
      <c r="K23" s="2"/>
    </row>
    <row r="24" spans="1:11" x14ac:dyDescent="0.15">
      <c r="A24" s="10" t="s">
        <v>44</v>
      </c>
      <c r="B24" s="2">
        <v>50248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17">
        <v>0</v>
      </c>
      <c r="I24" s="2">
        <v>0</v>
      </c>
      <c r="J24" s="2">
        <v>0</v>
      </c>
      <c r="K24" s="2">
        <v>0</v>
      </c>
    </row>
    <row r="25" spans="1:11" x14ac:dyDescent="0.15">
      <c r="A25" s="10" t="s">
        <v>45</v>
      </c>
      <c r="B25" s="2">
        <v>14</v>
      </c>
      <c r="C25" s="2">
        <v>14</v>
      </c>
      <c r="D25" s="2">
        <v>24.2</v>
      </c>
      <c r="E25" s="2">
        <v>24.2</v>
      </c>
      <c r="F25" s="2">
        <v>19.2</v>
      </c>
      <c r="G25" s="2">
        <v>19</v>
      </c>
      <c r="H25" s="17">
        <v>19.2</v>
      </c>
      <c r="I25" s="2">
        <v>19.2</v>
      </c>
      <c r="J25" s="2">
        <v>19.2</v>
      </c>
      <c r="K25" s="2">
        <v>19</v>
      </c>
    </row>
    <row r="26" spans="1:11" x14ac:dyDescent="0.15">
      <c r="A26" s="10" t="s">
        <v>46</v>
      </c>
      <c r="B26" s="2">
        <v>15192</v>
      </c>
      <c r="C26" s="2">
        <v>26198</v>
      </c>
      <c r="D26" s="2">
        <v>29102.717869999997</v>
      </c>
      <c r="E26" s="2">
        <v>28681.89358</v>
      </c>
      <c r="F26" s="2">
        <v>28764.848999999998</v>
      </c>
      <c r="G26" s="2">
        <v>21057</v>
      </c>
      <c r="H26" s="17">
        <v>17824.157669999993</v>
      </c>
      <c r="I26" s="2">
        <v>19087.411700000004</v>
      </c>
      <c r="J26" s="2">
        <v>18702.453920000004</v>
      </c>
      <c r="K26" s="2">
        <v>18168</v>
      </c>
    </row>
    <row r="27" spans="1:11" x14ac:dyDescent="0.15">
      <c r="A27" s="10" t="s">
        <v>47</v>
      </c>
      <c r="B27" s="2">
        <v>79</v>
      </c>
      <c r="C27" s="2">
        <v>39</v>
      </c>
      <c r="D27" s="2">
        <v>39.735250000000001</v>
      </c>
      <c r="E27" s="2">
        <v>40.646430000000009</v>
      </c>
      <c r="F27" s="2">
        <v>41.682000000000002</v>
      </c>
      <c r="G27" s="2">
        <v>43</v>
      </c>
      <c r="H27" s="17">
        <v>42.766169999999995</v>
      </c>
      <c r="I27" s="2">
        <v>42.751949999999994</v>
      </c>
      <c r="J27" s="2">
        <v>43.651730000000001</v>
      </c>
      <c r="K27" s="2">
        <v>43</v>
      </c>
    </row>
    <row r="28" spans="1:11" x14ac:dyDescent="0.15">
      <c r="A28" s="10" t="s">
        <v>48</v>
      </c>
      <c r="B28" s="37">
        <v>1057</v>
      </c>
      <c r="C28" s="37">
        <v>1453</v>
      </c>
      <c r="D28" s="37">
        <v>1793.6017099999999</v>
      </c>
      <c r="E28" s="37">
        <v>1734.1105600000001</v>
      </c>
      <c r="F28" s="37">
        <v>1052.3440000000001</v>
      </c>
      <c r="G28" s="37">
        <v>0</v>
      </c>
      <c r="H28" s="38">
        <v>0</v>
      </c>
      <c r="I28" s="37">
        <v>0</v>
      </c>
      <c r="J28" s="37">
        <v>0</v>
      </c>
      <c r="K28" s="37">
        <v>0</v>
      </c>
    </row>
    <row r="29" spans="1:11" x14ac:dyDescent="0.15">
      <c r="A29" s="5" t="s">
        <v>27</v>
      </c>
      <c r="B29" s="3">
        <f>SUM(B22:B28)</f>
        <v>480210</v>
      </c>
      <c r="C29" s="3">
        <f>SUM(C22:C28)</f>
        <v>338772</v>
      </c>
      <c r="D29" s="3">
        <f>SUM(D22:D28)</f>
        <v>296882.62752782291</v>
      </c>
      <c r="E29" s="3">
        <f t="shared" ref="E29" si="4">SUM(E22:E28)</f>
        <v>257577.38542253076</v>
      </c>
      <c r="F29" s="3">
        <f t="shared" ref="F29:K29" si="5">SUM(F22:F28)</f>
        <v>231146.62900000002</v>
      </c>
      <c r="G29" s="3">
        <f t="shared" si="5"/>
        <v>181103</v>
      </c>
      <c r="H29" s="19">
        <f t="shared" si="5"/>
        <v>218523.73573999997</v>
      </c>
      <c r="I29" s="3">
        <f t="shared" si="5"/>
        <v>60154.363649999999</v>
      </c>
      <c r="J29" s="3">
        <f t="shared" si="5"/>
        <v>24434.961460000006</v>
      </c>
      <c r="K29" s="3">
        <f t="shared" si="5"/>
        <v>21575</v>
      </c>
    </row>
    <row r="30" spans="1:11" x14ac:dyDescent="0.15">
      <c r="A30" s="7"/>
      <c r="B30" s="2"/>
      <c r="C30" s="2"/>
      <c r="D30" s="2"/>
      <c r="E30" s="2"/>
      <c r="F30" s="2"/>
      <c r="G30" s="2"/>
      <c r="H30" s="17"/>
      <c r="I30" s="2"/>
      <c r="J30" s="2"/>
      <c r="K30" s="2"/>
    </row>
    <row r="31" spans="1:11" s="21" customFormat="1" ht="14" thickBot="1" x14ac:dyDescent="0.2">
      <c r="A31" s="20" t="s">
        <v>28</v>
      </c>
      <c r="B31" s="41">
        <f>B29+B12+B10</f>
        <v>790113</v>
      </c>
      <c r="C31" s="41">
        <f>C29+C12+C10</f>
        <v>675412</v>
      </c>
      <c r="D31" s="41">
        <f>D29+D12+D10</f>
        <v>607235.12259475363</v>
      </c>
      <c r="E31" s="41">
        <f t="shared" ref="E31" si="6">E29+E12+E10</f>
        <v>593219.82273470424</v>
      </c>
      <c r="F31" s="41">
        <f t="shared" ref="F31:K31" si="7">F29+F12+F10</f>
        <v>546666.71099999989</v>
      </c>
      <c r="G31" s="41">
        <f t="shared" si="7"/>
        <v>364198</v>
      </c>
      <c r="H31" s="42">
        <f t="shared" si="7"/>
        <v>387796.53249445127</v>
      </c>
      <c r="I31" s="41">
        <f t="shared" si="7"/>
        <v>199966.31175775523</v>
      </c>
      <c r="J31" s="41">
        <f t="shared" si="7"/>
        <v>101040.84974000602</v>
      </c>
      <c r="K31" s="41">
        <f t="shared" si="7"/>
        <v>70922</v>
      </c>
    </row>
    <row r="32" spans="1:11" ht="14" thickTop="1" x14ac:dyDescent="0.15">
      <c r="A32" s="7"/>
      <c r="B32" s="2"/>
      <c r="C32" s="2"/>
      <c r="D32" s="2"/>
      <c r="E32" s="2"/>
      <c r="F32" s="2"/>
      <c r="G32" s="2"/>
      <c r="H32" s="17"/>
      <c r="I32" s="2"/>
      <c r="J32" s="2"/>
      <c r="K32" s="2"/>
    </row>
    <row r="33" spans="1:11" x14ac:dyDescent="0.15">
      <c r="A33" s="7"/>
      <c r="B33" s="2"/>
      <c r="C33" s="2"/>
      <c r="D33" s="2"/>
      <c r="E33" s="2"/>
      <c r="F33" s="2"/>
      <c r="G33" s="2"/>
      <c r="H33" s="17"/>
      <c r="I33" s="2"/>
      <c r="J33" s="2"/>
      <c r="K33" s="2"/>
    </row>
    <row r="34" spans="1:11" x14ac:dyDescent="0.15">
      <c r="B34" s="15"/>
      <c r="C34" s="15"/>
      <c r="D34" s="15"/>
      <c r="E34" s="15"/>
      <c r="F34" s="15"/>
      <c r="G34" s="15"/>
      <c r="I34" s="15"/>
      <c r="J34" s="15"/>
      <c r="K34" s="15"/>
    </row>
    <row r="36" spans="1:11" x14ac:dyDescent="0.15">
      <c r="E36" s="15"/>
    </row>
    <row r="37" spans="1:11" x14ac:dyDescent="0.15">
      <c r="D37" s="15"/>
      <c r="E37" s="15"/>
    </row>
    <row r="38" spans="1:11" x14ac:dyDescent="0.15">
      <c r="D38" s="15"/>
    </row>
    <row r="39" spans="1:11" x14ac:dyDescent="0.15">
      <c r="D39" s="15"/>
      <c r="E39" s="15"/>
    </row>
    <row r="40" spans="1:11" x14ac:dyDescent="0.15">
      <c r="E40" s="16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5E10-C2F6-40A4-BB46-845C166C1922}">
  <dimension ref="A1:K44"/>
  <sheetViews>
    <sheetView showGridLines="0" zoomScale="90" zoomScaleNormal="90" workbookViewId="0">
      <pane xSplit="1" ySplit="1" topLeftCell="B2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9.1640625" defaultRowHeight="13" x14ac:dyDescent="0.15"/>
  <cols>
    <col min="1" max="1" width="43.1640625" style="8" bestFit="1" customWidth="1"/>
    <col min="2" max="7" width="14.33203125" style="8" customWidth="1"/>
    <col min="8" max="8" width="14.33203125" style="18" customWidth="1"/>
    <col min="9" max="11" width="14.33203125" style="8" customWidth="1"/>
    <col min="12" max="16384" width="9.1640625" style="8"/>
  </cols>
  <sheetData>
    <row r="1" spans="1:11" s="6" customFormat="1" ht="14" x14ac:dyDescent="0.2">
      <c r="A1" s="68" t="s">
        <v>97</v>
      </c>
      <c r="B1" s="1" t="s">
        <v>1</v>
      </c>
      <c r="C1" s="1">
        <v>2019</v>
      </c>
      <c r="D1" s="1" t="s">
        <v>13</v>
      </c>
      <c r="E1" s="1" t="s">
        <v>14</v>
      </c>
      <c r="F1" s="1" t="s">
        <v>15</v>
      </c>
      <c r="G1" s="1">
        <v>2018</v>
      </c>
      <c r="H1" s="1" t="s">
        <v>18</v>
      </c>
      <c r="I1" s="1" t="s">
        <v>19</v>
      </c>
      <c r="J1" s="1" t="s">
        <v>20</v>
      </c>
      <c r="K1" s="1">
        <v>2017</v>
      </c>
    </row>
    <row r="2" spans="1:11" x14ac:dyDescent="0.15">
      <c r="A2" s="5"/>
      <c r="B2" s="2"/>
      <c r="C2" s="2"/>
      <c r="D2" s="2"/>
      <c r="E2" s="2"/>
      <c r="F2" s="2"/>
      <c r="G2" s="2"/>
      <c r="H2" s="17"/>
      <c r="I2" s="2"/>
      <c r="J2" s="2"/>
      <c r="K2" s="2"/>
    </row>
    <row r="3" spans="1:11" x14ac:dyDescent="0.15">
      <c r="A3" s="5" t="s">
        <v>29</v>
      </c>
      <c r="B3" s="2"/>
      <c r="C3" s="2"/>
      <c r="D3" s="2"/>
      <c r="E3" s="2"/>
      <c r="F3" s="2"/>
      <c r="G3" s="2"/>
      <c r="H3" s="17"/>
      <c r="I3" s="2"/>
      <c r="J3" s="2"/>
      <c r="K3" s="2"/>
    </row>
    <row r="4" spans="1:11" x14ac:dyDescent="0.15">
      <c r="A4" s="13" t="s">
        <v>49</v>
      </c>
      <c r="B4" s="2">
        <v>24462</v>
      </c>
      <c r="C4" s="2">
        <v>21230</v>
      </c>
      <c r="D4" s="2">
        <v>46934.75288</v>
      </c>
      <c r="E4" s="2">
        <v>40541.225910000016</v>
      </c>
      <c r="F4" s="2">
        <v>31142.756000000001</v>
      </c>
      <c r="G4" s="2">
        <v>31771</v>
      </c>
      <c r="H4" s="17">
        <v>36363.284789999998</v>
      </c>
      <c r="I4" s="2">
        <v>16468.34664</v>
      </c>
      <c r="J4" s="2">
        <v>19751.287130000004</v>
      </c>
      <c r="K4" s="2">
        <v>1710</v>
      </c>
    </row>
    <row r="5" spans="1:11" x14ac:dyDescent="0.15">
      <c r="A5" s="70" t="s">
        <v>50</v>
      </c>
      <c r="B5" s="2">
        <v>79061</v>
      </c>
      <c r="C5" s="2">
        <v>81947</v>
      </c>
      <c r="D5" s="2">
        <v>60732.740620000011</v>
      </c>
      <c r="E5" s="2">
        <v>48183.809190000007</v>
      </c>
      <c r="F5" s="2">
        <v>9265.6740000000009</v>
      </c>
      <c r="G5" s="2">
        <v>11168</v>
      </c>
      <c r="H5" s="17">
        <v>288.32087000000001</v>
      </c>
      <c r="I5" s="2">
        <v>2108.14122</v>
      </c>
      <c r="J5" s="2">
        <v>6202.2378900000003</v>
      </c>
      <c r="K5" s="2">
        <v>2098</v>
      </c>
    </row>
    <row r="6" spans="1:11" x14ac:dyDescent="0.15">
      <c r="A6" s="13" t="s">
        <v>51</v>
      </c>
      <c r="B6" s="2">
        <v>2624</v>
      </c>
      <c r="C6" s="2">
        <v>2590</v>
      </c>
      <c r="D6" s="2">
        <v>3111.001130000001</v>
      </c>
      <c r="E6" s="2">
        <v>2320.9247999999998</v>
      </c>
      <c r="F6" s="2">
        <v>1849.9069999999999</v>
      </c>
      <c r="G6" s="2">
        <v>1663</v>
      </c>
      <c r="H6" s="17">
        <v>1925.8812499999999</v>
      </c>
      <c r="I6" s="2">
        <v>1692.2529000000002</v>
      </c>
      <c r="J6" s="2">
        <v>1208.76863</v>
      </c>
      <c r="K6" s="2">
        <v>1139</v>
      </c>
    </row>
    <row r="7" spans="1:11" x14ac:dyDescent="0.15">
      <c r="A7" s="13" t="s">
        <v>52</v>
      </c>
      <c r="B7" s="2">
        <v>13221</v>
      </c>
      <c r="C7" s="2">
        <v>11639</v>
      </c>
      <c r="D7" s="2">
        <v>5235.0065366682884</v>
      </c>
      <c r="E7" s="2">
        <v>5493.1036510101676</v>
      </c>
      <c r="F7" s="2">
        <v>5532.1289999999999</v>
      </c>
      <c r="G7" s="2">
        <v>4116</v>
      </c>
      <c r="H7" s="17">
        <v>2339.3399602746058</v>
      </c>
      <c r="I7" s="2">
        <v>2465.7710517315927</v>
      </c>
      <c r="J7" s="2">
        <v>2151.2795251721132</v>
      </c>
      <c r="K7" s="2">
        <v>760</v>
      </c>
    </row>
    <row r="8" spans="1:11" x14ac:dyDescent="0.15">
      <c r="A8" s="13" t="s">
        <v>76</v>
      </c>
      <c r="B8" s="2">
        <v>0</v>
      </c>
      <c r="C8" s="2">
        <v>0</v>
      </c>
      <c r="D8" s="2">
        <v>0</v>
      </c>
      <c r="E8" s="2">
        <v>0</v>
      </c>
      <c r="F8" s="2">
        <v>7989.942</v>
      </c>
      <c r="G8" s="2">
        <v>12663</v>
      </c>
      <c r="H8" s="17">
        <v>0</v>
      </c>
      <c r="I8" s="2">
        <v>0</v>
      </c>
      <c r="J8" s="2">
        <v>0</v>
      </c>
      <c r="K8" s="2">
        <v>0</v>
      </c>
    </row>
    <row r="9" spans="1:11" x14ac:dyDescent="0.15">
      <c r="A9" s="13" t="s">
        <v>53</v>
      </c>
      <c r="B9" s="2">
        <v>8918</v>
      </c>
      <c r="C9" s="2">
        <v>11221</v>
      </c>
      <c r="D9" s="2">
        <v>9219.7604154318906</v>
      </c>
      <c r="E9" s="2">
        <v>38449.040249999998</v>
      </c>
      <c r="F9" s="2">
        <v>25825.682000000001</v>
      </c>
      <c r="G9" s="2">
        <v>19014</v>
      </c>
      <c r="H9" s="17">
        <v>38020.549419999996</v>
      </c>
      <c r="I9" s="2">
        <v>31380.253080000002</v>
      </c>
      <c r="J9" s="2">
        <v>17393.060960000003</v>
      </c>
      <c r="K9" s="2">
        <v>0</v>
      </c>
    </row>
    <row r="10" spans="1:11" x14ac:dyDescent="0.15">
      <c r="A10" s="13" t="s">
        <v>54</v>
      </c>
      <c r="B10" s="2">
        <v>5817</v>
      </c>
      <c r="C10" s="2">
        <v>21779</v>
      </c>
      <c r="D10" s="2">
        <v>21697.204850000002</v>
      </c>
      <c r="E10" s="2">
        <v>34225.416850000001</v>
      </c>
      <c r="F10" s="2">
        <v>35429.802000000003</v>
      </c>
      <c r="G10" s="2">
        <v>17280</v>
      </c>
      <c r="H10" s="17">
        <v>0.20257000000003725</v>
      </c>
      <c r="I10" s="2">
        <v>0.40723000000000004</v>
      </c>
      <c r="J10" s="2">
        <v>1.0741400000000001</v>
      </c>
      <c r="K10" s="2">
        <v>6510</v>
      </c>
    </row>
    <row r="11" spans="1:11" x14ac:dyDescent="0.15">
      <c r="A11" s="13" t="s">
        <v>55</v>
      </c>
      <c r="B11" s="2">
        <v>3598</v>
      </c>
      <c r="C11" s="2">
        <v>3701</v>
      </c>
      <c r="D11" s="2">
        <v>3146.2228899999996</v>
      </c>
      <c r="E11" s="2">
        <v>4010.5117599999999</v>
      </c>
      <c r="F11" s="2">
        <v>2500.64</v>
      </c>
      <c r="G11" s="2">
        <v>3192</v>
      </c>
      <c r="H11" s="17">
        <v>2597.3405699999998</v>
      </c>
      <c r="I11" s="2">
        <v>2074.90317</v>
      </c>
      <c r="J11" s="2">
        <v>2465.2959100000003</v>
      </c>
      <c r="K11" s="2">
        <v>1399.2</v>
      </c>
    </row>
    <row r="12" spans="1:11" x14ac:dyDescent="0.15">
      <c r="A12" s="13" t="s">
        <v>56</v>
      </c>
      <c r="B12" s="37">
        <v>174</v>
      </c>
      <c r="C12" s="37">
        <v>565</v>
      </c>
      <c r="D12" s="37">
        <v>14.97799</v>
      </c>
      <c r="E12" s="37">
        <v>367.12718000000012</v>
      </c>
      <c r="F12" s="37">
        <v>1116.5640000000001</v>
      </c>
      <c r="G12" s="37">
        <v>1412</v>
      </c>
      <c r="H12" s="38">
        <v>164.72492000000003</v>
      </c>
      <c r="I12" s="37">
        <v>206.63608000000002</v>
      </c>
      <c r="J12" s="37">
        <v>201.63852000000003</v>
      </c>
      <c r="K12" s="37">
        <v>31</v>
      </c>
    </row>
    <row r="13" spans="1:11" x14ac:dyDescent="0.15">
      <c r="A13" s="5" t="s">
        <v>30</v>
      </c>
      <c r="B13" s="3">
        <f>SUM(B4:B12)</f>
        <v>137875</v>
      </c>
      <c r="C13" s="3">
        <f>SUM(C4:C12)</f>
        <v>154672</v>
      </c>
      <c r="D13" s="3">
        <f>SUM(D4:D12)</f>
        <v>150091.66731210021</v>
      </c>
      <c r="E13" s="3">
        <f t="shared" ref="E13" si="0">SUM(E4:E12)</f>
        <v>173591.15959101019</v>
      </c>
      <c r="F13" s="3">
        <f t="shared" ref="F13:K13" si="1">SUM(F4:F12)</f>
        <v>120653.09599999999</v>
      </c>
      <c r="G13" s="3">
        <f t="shared" si="1"/>
        <v>102279</v>
      </c>
      <c r="H13" s="19">
        <f t="shared" si="1"/>
        <v>81699.644350274597</v>
      </c>
      <c r="I13" s="3">
        <f t="shared" si="1"/>
        <v>56396.711371731588</v>
      </c>
      <c r="J13" s="3">
        <f t="shared" si="1"/>
        <v>49374.642705172118</v>
      </c>
      <c r="K13" s="3">
        <f t="shared" si="1"/>
        <v>13647.2</v>
      </c>
    </row>
    <row r="14" spans="1:11" x14ac:dyDescent="0.15">
      <c r="A14" s="5"/>
      <c r="B14" s="2"/>
      <c r="C14" s="2"/>
      <c r="D14" s="2"/>
      <c r="E14" s="2"/>
      <c r="F14" s="2"/>
      <c r="G14" s="2"/>
      <c r="H14" s="17"/>
      <c r="I14" s="2"/>
      <c r="J14" s="2"/>
      <c r="K14" s="2"/>
    </row>
    <row r="15" spans="1:11" x14ac:dyDescent="0.15">
      <c r="A15" s="13" t="s">
        <v>57</v>
      </c>
      <c r="B15" s="2">
        <v>10344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17">
        <v>0</v>
      </c>
      <c r="I15" s="2">
        <v>0</v>
      </c>
      <c r="J15" s="2">
        <v>0</v>
      </c>
      <c r="K15" s="2">
        <v>0</v>
      </c>
    </row>
    <row r="16" spans="1:11" x14ac:dyDescent="0.15">
      <c r="A16" s="7"/>
      <c r="B16" s="2"/>
      <c r="C16" s="2"/>
      <c r="D16" s="2"/>
      <c r="E16" s="2"/>
      <c r="F16" s="2"/>
      <c r="G16" s="2"/>
      <c r="H16" s="17"/>
      <c r="I16" s="2"/>
      <c r="J16" s="2"/>
      <c r="K16" s="2"/>
    </row>
    <row r="17" spans="1:11" x14ac:dyDescent="0.15">
      <c r="A17" s="5" t="s">
        <v>31</v>
      </c>
      <c r="B17" s="2"/>
      <c r="C17" s="2"/>
      <c r="D17" s="2"/>
      <c r="E17" s="2"/>
      <c r="F17" s="2"/>
      <c r="G17" s="2"/>
      <c r="H17" s="17"/>
      <c r="I17" s="2"/>
      <c r="J17" s="2"/>
      <c r="K17" s="2"/>
    </row>
    <row r="18" spans="1:11" x14ac:dyDescent="0.15">
      <c r="A18" s="13" t="s">
        <v>84</v>
      </c>
      <c r="B18" s="2">
        <v>420653</v>
      </c>
      <c r="C18" s="2">
        <v>331479</v>
      </c>
      <c r="D18" s="2">
        <v>300878.19905</v>
      </c>
      <c r="E18" s="4">
        <v>257531.82203000001</v>
      </c>
      <c r="F18" s="2">
        <v>232227.27100000001</v>
      </c>
      <c r="G18" s="2">
        <v>134023</v>
      </c>
      <c r="H18" s="17">
        <v>192352</v>
      </c>
      <c r="I18" s="2">
        <v>36821.159200000002</v>
      </c>
      <c r="J18" s="2">
        <v>1835.9276500000001</v>
      </c>
      <c r="K18" s="2">
        <v>6404</v>
      </c>
    </row>
    <row r="19" spans="1:11" x14ac:dyDescent="0.15">
      <c r="A19" s="13" t="s">
        <v>85</v>
      </c>
      <c r="B19" s="2">
        <v>23694</v>
      </c>
      <c r="C19" s="2">
        <v>22180</v>
      </c>
      <c r="D19" s="2">
        <v>2209.2809045681101</v>
      </c>
      <c r="E19" s="2">
        <v>26820</v>
      </c>
      <c r="F19" s="2">
        <v>22620</v>
      </c>
      <c r="G19" s="2">
        <v>10782</v>
      </c>
      <c r="H19" s="17">
        <v>8060</v>
      </c>
      <c r="I19" s="2">
        <v>4210</v>
      </c>
      <c r="J19" s="2">
        <v>710</v>
      </c>
      <c r="K19" s="2">
        <v>2688</v>
      </c>
    </row>
    <row r="20" spans="1:11" x14ac:dyDescent="0.15">
      <c r="A20" s="13" t="s">
        <v>86</v>
      </c>
      <c r="B20" s="2">
        <v>101421</v>
      </c>
      <c r="C20" s="2">
        <v>110880</v>
      </c>
      <c r="D20" s="2">
        <v>107274.00937999999</v>
      </c>
      <c r="E20" s="2">
        <v>100610.86782</v>
      </c>
      <c r="F20" s="2">
        <v>136160.12100000001</v>
      </c>
      <c r="G20" s="2">
        <v>89944</v>
      </c>
      <c r="H20" s="17">
        <v>85384.777729999987</v>
      </c>
      <c r="I20" s="2">
        <v>87645.79671000001</v>
      </c>
      <c r="J20" s="2">
        <v>33590.735690000009</v>
      </c>
      <c r="K20" s="2">
        <v>36364</v>
      </c>
    </row>
    <row r="21" spans="1:11" x14ac:dyDescent="0.15">
      <c r="A21" s="13" t="s">
        <v>87</v>
      </c>
      <c r="B21" s="2">
        <v>2284</v>
      </c>
      <c r="C21" s="2">
        <v>1685</v>
      </c>
      <c r="D21" s="2">
        <v>2034.4020800000001</v>
      </c>
      <c r="E21" s="2">
        <v>2406.7018499999999</v>
      </c>
      <c r="F21" s="2">
        <v>2063.3429999999998</v>
      </c>
      <c r="G21" s="2">
        <v>1705</v>
      </c>
      <c r="H21" s="17">
        <v>2676.2649999999999</v>
      </c>
      <c r="I21" s="2">
        <v>1864.6479999999999</v>
      </c>
      <c r="J21" s="2">
        <v>1342.444</v>
      </c>
      <c r="K21" s="2">
        <v>1144.8</v>
      </c>
    </row>
    <row r="22" spans="1:11" x14ac:dyDescent="0.15">
      <c r="A22" s="13" t="s">
        <v>88</v>
      </c>
      <c r="B22" s="2">
        <v>2878</v>
      </c>
      <c r="C22" s="2">
        <v>2733</v>
      </c>
      <c r="D22" s="2">
        <v>1537.2961800000003</v>
      </c>
      <c r="E22" s="2">
        <v>1026.76124</v>
      </c>
      <c r="F22" s="2">
        <v>1026.761</v>
      </c>
      <c r="G22" s="2">
        <v>963</v>
      </c>
      <c r="H22" s="17">
        <v>962.78413999999998</v>
      </c>
      <c r="I22" s="2">
        <v>962.78413999999998</v>
      </c>
      <c r="J22" s="2">
        <v>2164.8304399999997</v>
      </c>
      <c r="K22" s="2">
        <v>2165</v>
      </c>
    </row>
    <row r="23" spans="1:11" x14ac:dyDescent="0.15">
      <c r="A23" s="13" t="s">
        <v>89</v>
      </c>
      <c r="B23" s="37">
        <v>0</v>
      </c>
      <c r="C23" s="37">
        <v>0</v>
      </c>
      <c r="D23" s="37">
        <v>2.0954757928848265E-12</v>
      </c>
      <c r="E23" s="37">
        <v>1804.767919999998</v>
      </c>
      <c r="F23" s="37">
        <v>802.11900000000003</v>
      </c>
      <c r="G23" s="37">
        <v>0</v>
      </c>
      <c r="H23" s="38">
        <v>654.16641000000004</v>
      </c>
      <c r="I23" s="37">
        <v>523.88490000000002</v>
      </c>
      <c r="J23" s="37">
        <v>0</v>
      </c>
      <c r="K23" s="37">
        <v>0</v>
      </c>
    </row>
    <row r="24" spans="1:11" x14ac:dyDescent="0.15">
      <c r="A24" s="5" t="s">
        <v>32</v>
      </c>
      <c r="B24" s="3">
        <f>SUM(B18:B23)</f>
        <v>550930</v>
      </c>
      <c r="C24" s="3">
        <f>SUM(C18:C23)</f>
        <v>468957</v>
      </c>
      <c r="D24" s="3">
        <f>SUM(D18:D23)</f>
        <v>413933.18759456812</v>
      </c>
      <c r="E24" s="3">
        <f t="shared" ref="E24" si="2">SUM(E18:E23)</f>
        <v>390200.92086000007</v>
      </c>
      <c r="F24" s="3">
        <f t="shared" ref="F24:K24" si="3">SUM(F18:F23)</f>
        <v>394899.61499999999</v>
      </c>
      <c r="G24" s="3">
        <f t="shared" si="3"/>
        <v>237417</v>
      </c>
      <c r="H24" s="19">
        <f t="shared" si="3"/>
        <v>290089.99328</v>
      </c>
      <c r="I24" s="3">
        <f t="shared" si="3"/>
        <v>132028.27295000001</v>
      </c>
      <c r="J24" s="3">
        <f t="shared" si="3"/>
        <v>39643.937780000007</v>
      </c>
      <c r="K24" s="3">
        <f t="shared" si="3"/>
        <v>48765.8</v>
      </c>
    </row>
    <row r="25" spans="1:11" x14ac:dyDescent="0.15">
      <c r="A25" s="7"/>
      <c r="B25" s="2"/>
      <c r="C25" s="2"/>
      <c r="D25" s="2"/>
      <c r="E25" s="2"/>
      <c r="F25" s="2"/>
      <c r="G25" s="2"/>
      <c r="H25" s="17"/>
      <c r="I25" s="2"/>
      <c r="J25" s="2"/>
      <c r="K25" s="2"/>
    </row>
    <row r="26" spans="1:11" x14ac:dyDescent="0.15">
      <c r="A26" s="5" t="s">
        <v>33</v>
      </c>
      <c r="B26" s="2"/>
      <c r="C26" s="2"/>
      <c r="D26" s="2"/>
      <c r="E26" s="2"/>
      <c r="F26" s="2"/>
      <c r="G26" s="2"/>
      <c r="H26" s="17"/>
      <c r="I26" s="2"/>
      <c r="J26" s="2"/>
      <c r="K26" s="2"/>
    </row>
    <row r="27" spans="1:11" x14ac:dyDescent="0.15">
      <c r="A27" s="13" t="s">
        <v>58</v>
      </c>
      <c r="B27" s="2">
        <v>86834</v>
      </c>
      <c r="C27" s="2">
        <v>50973</v>
      </c>
      <c r="D27" s="2">
        <v>51293.920279999998</v>
      </c>
      <c r="E27" s="2">
        <v>51293.920279999998</v>
      </c>
      <c r="F27" s="2">
        <v>20389</v>
      </c>
      <c r="G27" s="2">
        <v>20389</v>
      </c>
      <c r="H27" s="17">
        <v>20061.181</v>
      </c>
      <c r="I27" s="2">
        <v>20061.181</v>
      </c>
      <c r="J27" s="2">
        <v>20000</v>
      </c>
      <c r="K27" s="2">
        <v>12371</v>
      </c>
    </row>
    <row r="28" spans="1:11" x14ac:dyDescent="0.15">
      <c r="A28" s="13" t="s">
        <v>59</v>
      </c>
      <c r="B28" s="2">
        <v>4803</v>
      </c>
      <c r="C28" s="2">
        <v>4803</v>
      </c>
      <c r="D28" s="2">
        <v>4803</v>
      </c>
      <c r="E28" s="2">
        <v>4803</v>
      </c>
      <c r="F28" s="2">
        <v>4803</v>
      </c>
      <c r="G28" s="2">
        <v>4803</v>
      </c>
      <c r="H28" s="17">
        <v>-24320.951280000001</v>
      </c>
      <c r="I28" s="2">
        <v>-20743.386160000002</v>
      </c>
      <c r="J28" s="2">
        <v>-15981.65681</v>
      </c>
      <c r="K28" s="2">
        <v>1784</v>
      </c>
    </row>
    <row r="29" spans="1:11" x14ac:dyDescent="0.15">
      <c r="A29" s="13" t="s">
        <v>60</v>
      </c>
      <c r="B29" s="37">
        <v>-702</v>
      </c>
      <c r="C29" s="37">
        <v>-4027</v>
      </c>
      <c r="D29" s="37">
        <v>-12875</v>
      </c>
      <c r="E29" s="37">
        <v>-26661</v>
      </c>
      <c r="F29" s="37">
        <v>5928</v>
      </c>
      <c r="G29" s="37">
        <v>-692</v>
      </c>
      <c r="H29" s="38">
        <v>20266.665144176677</v>
      </c>
      <c r="I29" s="37">
        <v>12223.532596023597</v>
      </c>
      <c r="J29" s="37">
        <v>8003.9260648338386</v>
      </c>
      <c r="K29" s="37">
        <v>-5646</v>
      </c>
    </row>
    <row r="30" spans="1:11" x14ac:dyDescent="0.15">
      <c r="A30" s="13"/>
      <c r="B30" s="2"/>
      <c r="C30" s="2"/>
      <c r="D30" s="2"/>
      <c r="E30" s="2"/>
      <c r="F30" s="2"/>
      <c r="G30" s="2"/>
      <c r="H30" s="17"/>
      <c r="I30" s="2"/>
      <c r="J30" s="2"/>
      <c r="K30" s="2"/>
    </row>
    <row r="31" spans="1:11" x14ac:dyDescent="0.15">
      <c r="A31" s="14" t="s">
        <v>34</v>
      </c>
      <c r="B31" s="3">
        <f>SUM(B27:B29)</f>
        <v>90935</v>
      </c>
      <c r="C31" s="3">
        <f>SUM(C27:C29)</f>
        <v>51749</v>
      </c>
      <c r="D31" s="3">
        <f>SUM(D27:D29)</f>
        <v>43221.920279999998</v>
      </c>
      <c r="E31" s="3">
        <f t="shared" ref="E31" si="4">SUM(E27:E29)</f>
        <v>29435.920279999998</v>
      </c>
      <c r="F31" s="3">
        <f t="shared" ref="F31:K31" si="5">SUM(F27:F29)</f>
        <v>31120</v>
      </c>
      <c r="G31" s="3">
        <f t="shared" si="5"/>
        <v>24500</v>
      </c>
      <c r="H31" s="19">
        <f t="shared" si="5"/>
        <v>16006.894864176676</v>
      </c>
      <c r="I31" s="3">
        <f t="shared" si="5"/>
        <v>11541.327436023596</v>
      </c>
      <c r="J31" s="3">
        <f t="shared" si="5"/>
        <v>12022.269254833838</v>
      </c>
      <c r="K31" s="3">
        <f t="shared" si="5"/>
        <v>8509</v>
      </c>
    </row>
    <row r="32" spans="1:11" x14ac:dyDescent="0.15">
      <c r="A32" s="13"/>
      <c r="B32" s="2"/>
      <c r="C32" s="2"/>
      <c r="D32" s="2"/>
      <c r="E32" s="2"/>
      <c r="F32" s="2"/>
      <c r="G32" s="2"/>
      <c r="H32" s="17"/>
      <c r="I32" s="2"/>
      <c r="J32" s="2"/>
      <c r="K32" s="2"/>
    </row>
    <row r="33" spans="1:11" x14ac:dyDescent="0.15">
      <c r="A33" s="13" t="s">
        <v>35</v>
      </c>
      <c r="B33" s="37">
        <v>29</v>
      </c>
      <c r="C33" s="37">
        <v>34</v>
      </c>
      <c r="D33" s="37">
        <v>-11.652591914753399</v>
      </c>
      <c r="E33" s="37">
        <v>-8.1779963058652392</v>
      </c>
      <c r="F33" s="37">
        <v>-6</v>
      </c>
      <c r="G33" s="37">
        <v>2</v>
      </c>
      <c r="H33" s="38">
        <v>0</v>
      </c>
      <c r="I33" s="37">
        <v>0</v>
      </c>
      <c r="J33" s="37">
        <v>0</v>
      </c>
      <c r="K33" s="37">
        <v>0</v>
      </c>
    </row>
    <row r="34" spans="1:11" x14ac:dyDescent="0.15">
      <c r="A34" s="7"/>
      <c r="B34" s="2"/>
      <c r="C34" s="2"/>
      <c r="D34" s="2"/>
      <c r="E34" s="2"/>
      <c r="F34" s="2"/>
      <c r="G34" s="2"/>
      <c r="H34" s="17"/>
      <c r="I34" s="2"/>
      <c r="J34" s="2"/>
      <c r="K34" s="2"/>
    </row>
    <row r="35" spans="1:11" x14ac:dyDescent="0.15">
      <c r="A35" s="14" t="s">
        <v>36</v>
      </c>
      <c r="B35" s="2">
        <f>B31+B33</f>
        <v>90964</v>
      </c>
      <c r="C35" s="2">
        <f>C31+C33</f>
        <v>51783</v>
      </c>
      <c r="D35" s="2">
        <f>D31+D33</f>
        <v>43210.267688085245</v>
      </c>
      <c r="E35" s="2">
        <f t="shared" ref="E35" si="6">E31+E33</f>
        <v>29427.742283694133</v>
      </c>
      <c r="F35" s="2">
        <f t="shared" ref="F35:K35" si="7">F31+F33</f>
        <v>31114</v>
      </c>
      <c r="G35" s="2">
        <f t="shared" si="7"/>
        <v>24502</v>
      </c>
      <c r="H35" s="17">
        <f t="shared" si="7"/>
        <v>16006.894864176676</v>
      </c>
      <c r="I35" s="2">
        <f t="shared" si="7"/>
        <v>11541.327436023596</v>
      </c>
      <c r="J35" s="2">
        <f t="shared" si="7"/>
        <v>12022.269254833838</v>
      </c>
      <c r="K35" s="2">
        <f t="shared" si="7"/>
        <v>8509</v>
      </c>
    </row>
    <row r="36" spans="1:11" x14ac:dyDescent="0.15">
      <c r="A36" s="13"/>
      <c r="B36" s="2"/>
      <c r="C36" s="2"/>
      <c r="D36" s="2"/>
      <c r="E36" s="2"/>
      <c r="F36" s="2"/>
      <c r="G36" s="2"/>
      <c r="H36" s="17"/>
      <c r="I36" s="2"/>
      <c r="J36" s="2"/>
      <c r="K36" s="2"/>
    </row>
    <row r="37" spans="1:11" ht="14" thickBot="1" x14ac:dyDescent="0.2">
      <c r="A37" s="5" t="s">
        <v>37</v>
      </c>
      <c r="B37" s="41">
        <f>B35+B24+B15+B13</f>
        <v>790113</v>
      </c>
      <c r="C37" s="41">
        <f>C35+C24+C15+C13</f>
        <v>675412</v>
      </c>
      <c r="D37" s="41">
        <f>D35+D24+D15+D13</f>
        <v>607235.12259475363</v>
      </c>
      <c r="E37" s="41">
        <f t="shared" ref="E37" si="8">E35+E24+E15+E13</f>
        <v>593219.82273470447</v>
      </c>
      <c r="F37" s="41">
        <f t="shared" ref="F37:K37" si="9">F35+F24+F15+F13</f>
        <v>546666.71100000001</v>
      </c>
      <c r="G37" s="41">
        <f t="shared" si="9"/>
        <v>364198</v>
      </c>
      <c r="H37" s="42">
        <f t="shared" si="9"/>
        <v>387796.53249445127</v>
      </c>
      <c r="I37" s="41">
        <f t="shared" si="9"/>
        <v>199966.3117577552</v>
      </c>
      <c r="J37" s="41">
        <f t="shared" si="9"/>
        <v>101040.84974000597</v>
      </c>
      <c r="K37" s="41">
        <f t="shared" si="9"/>
        <v>70922</v>
      </c>
    </row>
    <row r="38" spans="1:11" ht="14" thickTop="1" x14ac:dyDescent="0.15">
      <c r="B38" s="15"/>
      <c r="C38" s="15"/>
      <c r="D38" s="15"/>
      <c r="E38" s="15"/>
      <c r="F38" s="15"/>
      <c r="G38" s="15"/>
      <c r="I38" s="15"/>
      <c r="J38" s="15"/>
      <c r="K38" s="15"/>
    </row>
    <row r="40" spans="1:11" x14ac:dyDescent="0.15">
      <c r="E40" s="15"/>
    </row>
    <row r="41" spans="1:11" x14ac:dyDescent="0.15">
      <c r="D41" s="15"/>
      <c r="E41" s="15"/>
    </row>
    <row r="42" spans="1:11" x14ac:dyDescent="0.15">
      <c r="D42" s="15"/>
    </row>
    <row r="43" spans="1:11" x14ac:dyDescent="0.15">
      <c r="D43" s="15"/>
      <c r="E43" s="15"/>
    </row>
    <row r="44" spans="1:11" x14ac:dyDescent="0.15">
      <c r="E44" s="16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75795-B1DB-4AA5-B924-8ED0F13581FE}">
  <dimension ref="A1:R28"/>
  <sheetViews>
    <sheetView showGridLines="0" zoomScale="80" zoomScaleNormal="80" workbookViewId="0">
      <pane xSplit="1" ySplit="1" topLeftCell="B2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9.1640625" defaultRowHeight="13" x14ac:dyDescent="0.15"/>
  <cols>
    <col min="1" max="1" width="52" style="23" bestFit="1" customWidth="1"/>
    <col min="2" max="17" width="11.33203125" style="23" customWidth="1"/>
    <col min="18" max="18" width="9.1640625" style="44"/>
    <col min="19" max="16384" width="9.1640625" style="23"/>
  </cols>
  <sheetData>
    <row r="1" spans="1:18" s="22" customFormat="1" ht="14" x14ac:dyDescent="0.2">
      <c r="A1" s="1" t="s">
        <v>95</v>
      </c>
      <c r="B1" s="1" t="s">
        <v>1</v>
      </c>
      <c r="C1" s="1">
        <v>2019</v>
      </c>
      <c r="D1" s="1" t="s">
        <v>12</v>
      </c>
      <c r="E1" s="1" t="s">
        <v>91</v>
      </c>
      <c r="F1" s="1" t="s">
        <v>13</v>
      </c>
      <c r="G1" s="1" t="s">
        <v>92</v>
      </c>
      <c r="H1" s="1" t="s">
        <v>14</v>
      </c>
      <c r="I1" s="1" t="s">
        <v>15</v>
      </c>
      <c r="J1" s="1">
        <v>2018</v>
      </c>
      <c r="K1" s="1" t="s">
        <v>17</v>
      </c>
      <c r="L1" s="1" t="s">
        <v>93</v>
      </c>
      <c r="M1" s="1" t="s">
        <v>18</v>
      </c>
      <c r="N1" s="1" t="s">
        <v>94</v>
      </c>
      <c r="O1" s="1" t="s">
        <v>19</v>
      </c>
      <c r="P1" s="1" t="s">
        <v>20</v>
      </c>
      <c r="Q1" s="1">
        <v>2017</v>
      </c>
      <c r="R1" s="43"/>
    </row>
    <row r="2" spans="1:18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8" x14ac:dyDescent="0.15">
      <c r="A3" s="25" t="s">
        <v>61</v>
      </c>
      <c r="B3" s="26">
        <v>61193</v>
      </c>
      <c r="C3" s="26">
        <v>281026</v>
      </c>
      <c r="D3" s="26">
        <f>C3-E3</f>
        <v>86981.36612870713</v>
      </c>
      <c r="E3" s="26">
        <v>194044.63387129287</v>
      </c>
      <c r="F3" s="26">
        <f>E3-G3</f>
        <v>92678.232482508538</v>
      </c>
      <c r="G3" s="26">
        <v>101366.40138878433</v>
      </c>
      <c r="H3" s="26">
        <f>G3-I3</f>
        <v>61435.401388784332</v>
      </c>
      <c r="I3" s="26">
        <v>39931</v>
      </c>
      <c r="J3" s="26">
        <v>194003</v>
      </c>
      <c r="K3" s="26">
        <f>J3-L3</f>
        <v>77169.044828725455</v>
      </c>
      <c r="L3" s="26">
        <v>116833.95517127455</v>
      </c>
      <c r="M3" s="26">
        <f>L3-N3</f>
        <v>40703.618426512927</v>
      </c>
      <c r="N3" s="26">
        <v>76130.336744761618</v>
      </c>
      <c r="O3" s="26">
        <f>N3-P3</f>
        <v>37734.990771135155</v>
      </c>
      <c r="P3" s="26">
        <v>38395.345973626463</v>
      </c>
      <c r="Q3" s="26">
        <v>116665</v>
      </c>
    </row>
    <row r="4" spans="1:18" x14ac:dyDescent="0.15">
      <c r="A4" s="25" t="s">
        <v>62</v>
      </c>
      <c r="B4" s="27">
        <v>-44668</v>
      </c>
      <c r="C4" s="27">
        <v>-185444</v>
      </c>
      <c r="D4" s="27">
        <f>C4-E4</f>
        <v>-62425.890373013739</v>
      </c>
      <c r="E4" s="27">
        <v>-123018.10962698626</v>
      </c>
      <c r="F4" s="27">
        <f>E4-G4</f>
        <v>-56046.872119576627</v>
      </c>
      <c r="G4" s="27">
        <v>-66971.237507409634</v>
      </c>
      <c r="H4" s="26">
        <f>G4-I4</f>
        <v>-40734.237507409634</v>
      </c>
      <c r="I4" s="27">
        <v>-26237</v>
      </c>
      <c r="J4" s="27">
        <v>-124679</v>
      </c>
      <c r="K4" s="27">
        <f>J4-L4</f>
        <v>-50021.159822902133</v>
      </c>
      <c r="L4" s="27">
        <v>-74657.840177097867</v>
      </c>
      <c r="M4" s="27">
        <f>L4-N4</f>
        <v>-25780.324128359847</v>
      </c>
      <c r="N4" s="27">
        <v>-48877.51604873802</v>
      </c>
      <c r="O4" s="27">
        <f>N4-P4</f>
        <v>-24386.603469945396</v>
      </c>
      <c r="P4" s="27">
        <v>-24490.912578792624</v>
      </c>
      <c r="Q4" s="27">
        <v>-80083</v>
      </c>
      <c r="R4" s="45"/>
    </row>
    <row r="5" spans="1:18" x14ac:dyDescent="0.15">
      <c r="A5" s="69" t="s">
        <v>63</v>
      </c>
      <c r="B5" s="28">
        <f t="shared" ref="B5" si="0">SUM(B3:B4)</f>
        <v>16525</v>
      </c>
      <c r="C5" s="28">
        <f t="shared" ref="C5:Q5" si="1">SUM(C3:C4)</f>
        <v>95582</v>
      </c>
      <c r="D5" s="28">
        <f t="shared" si="1"/>
        <v>24555.475755693391</v>
      </c>
      <c r="E5" s="28">
        <f t="shared" si="1"/>
        <v>71026.524244306609</v>
      </c>
      <c r="F5" s="28">
        <f t="shared" si="1"/>
        <v>36631.360362931911</v>
      </c>
      <c r="G5" s="28">
        <f t="shared" si="1"/>
        <v>34395.163881374698</v>
      </c>
      <c r="H5" s="28">
        <f t="shared" si="1"/>
        <v>20701.163881374698</v>
      </c>
      <c r="I5" s="28">
        <f t="shared" si="1"/>
        <v>13694</v>
      </c>
      <c r="J5" s="28">
        <f t="shared" si="1"/>
        <v>69324</v>
      </c>
      <c r="K5" s="28">
        <f t="shared" si="1"/>
        <v>27147.885005823322</v>
      </c>
      <c r="L5" s="28">
        <f t="shared" si="1"/>
        <v>42176.114994176678</v>
      </c>
      <c r="M5" s="28">
        <f t="shared" si="1"/>
        <v>14923.29429815308</v>
      </c>
      <c r="N5" s="28">
        <f t="shared" si="1"/>
        <v>27252.820696023598</v>
      </c>
      <c r="O5" s="28">
        <f t="shared" si="1"/>
        <v>13348.387301189759</v>
      </c>
      <c r="P5" s="28">
        <f t="shared" si="1"/>
        <v>13904.433394833839</v>
      </c>
      <c r="Q5" s="28">
        <f t="shared" si="1"/>
        <v>36582</v>
      </c>
      <c r="R5" s="46"/>
    </row>
    <row r="6" spans="1:18" x14ac:dyDescent="0.15">
      <c r="A6" s="30" t="s">
        <v>78</v>
      </c>
      <c r="B6" s="35">
        <f t="shared" ref="B6:Q6" si="2">B5/B3</f>
        <v>0.27004722762407463</v>
      </c>
      <c r="C6" s="35">
        <f t="shared" si="2"/>
        <v>0.34011799619963989</v>
      </c>
      <c r="D6" s="35">
        <f t="shared" si="2"/>
        <v>0.28230731303252271</v>
      </c>
      <c r="E6" s="35">
        <f t="shared" si="2"/>
        <v>0.36603189084536869</v>
      </c>
      <c r="F6" s="35">
        <f t="shared" si="2"/>
        <v>0.39525311803767371</v>
      </c>
      <c r="G6" s="35">
        <f t="shared" si="2"/>
        <v>0.33931523078790427</v>
      </c>
      <c r="H6" s="35">
        <f t="shared" si="2"/>
        <v>0.33695822625737593</v>
      </c>
      <c r="I6" s="35">
        <f t="shared" si="2"/>
        <v>0.34294157421552179</v>
      </c>
      <c r="J6" s="35">
        <f t="shared" si="2"/>
        <v>0.35733468039154032</v>
      </c>
      <c r="K6" s="35">
        <f t="shared" si="2"/>
        <v>0.35179760312023167</v>
      </c>
      <c r="L6" s="35">
        <f t="shared" si="2"/>
        <v>0.36099193023421955</v>
      </c>
      <c r="M6" s="35">
        <f t="shared" si="2"/>
        <v>0.36663311211743677</v>
      </c>
      <c r="N6" s="35">
        <f t="shared" si="2"/>
        <v>0.35797583277994383</v>
      </c>
      <c r="O6" s="35">
        <f t="shared" si="2"/>
        <v>0.35374030915095434</v>
      </c>
      <c r="P6" s="35">
        <f t="shared" si="2"/>
        <v>0.3621385103388497</v>
      </c>
      <c r="Q6" s="35">
        <f t="shared" si="2"/>
        <v>0.31356447949256416</v>
      </c>
    </row>
    <row r="7" spans="1:18" x14ac:dyDescent="0.15">
      <c r="A7" s="30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8" x14ac:dyDescent="0.15">
      <c r="A8" s="25" t="s">
        <v>64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8" x14ac:dyDescent="0.15">
      <c r="A9" s="25" t="s">
        <v>65</v>
      </c>
      <c r="B9" s="27">
        <v>-4861</v>
      </c>
      <c r="C9" s="27">
        <v>-19486</v>
      </c>
      <c r="D9" s="27">
        <f>C9-E9</f>
        <v>-7274.5959800000001</v>
      </c>
      <c r="E9" s="27">
        <v>-12211.40402</v>
      </c>
      <c r="F9" s="27">
        <f>E9-G9</f>
        <v>-4472.1395899999989</v>
      </c>
      <c r="G9" s="27">
        <v>-7739.2644300000011</v>
      </c>
      <c r="H9" s="27">
        <f>G9-I9</f>
        <v>-3451.2644300000011</v>
      </c>
      <c r="I9" s="27">
        <v>-4288</v>
      </c>
      <c r="J9" s="27">
        <v>-9169</v>
      </c>
      <c r="K9" s="27">
        <f>J9-L9</f>
        <v>-1486.0214400000004</v>
      </c>
      <c r="L9" s="27">
        <v>-7682.9785599999996</v>
      </c>
      <c r="M9" s="27">
        <f>L9-N9</f>
        <v>-2464.3636099999994</v>
      </c>
      <c r="N9" s="27">
        <v>-5218.6149500000001</v>
      </c>
      <c r="O9" s="27">
        <f>N9-P9</f>
        <v>-3560.93291</v>
      </c>
      <c r="P9" s="27">
        <v>-1657.6820400000001</v>
      </c>
      <c r="Q9" s="27">
        <v>-8150</v>
      </c>
      <c r="R9" s="45"/>
    </row>
    <row r="10" spans="1:18" x14ac:dyDescent="0.15">
      <c r="A10" s="25" t="s">
        <v>66</v>
      </c>
      <c r="B10" s="27">
        <v>-7219</v>
      </c>
      <c r="C10" s="27">
        <v>-23288</v>
      </c>
      <c r="D10" s="27">
        <f>C10-E10</f>
        <v>-6450.7153899999939</v>
      </c>
      <c r="E10" s="27">
        <v>-16837.284610000006</v>
      </c>
      <c r="F10" s="27">
        <f>E10-G10</f>
        <v>-5243.149780000007</v>
      </c>
      <c r="G10" s="27">
        <v>-11594.134829999999</v>
      </c>
      <c r="H10" s="27">
        <f>G10-I10</f>
        <v>-6226.1348299999991</v>
      </c>
      <c r="I10" s="27">
        <v>-5368</v>
      </c>
      <c r="J10" s="27">
        <v>-6662</v>
      </c>
      <c r="K10" s="27">
        <f>J10-L10</f>
        <v>-1380.642179999998</v>
      </c>
      <c r="L10" s="27">
        <v>-5281.357820000002</v>
      </c>
      <c r="M10" s="27">
        <f>L10-N10</f>
        <v>-2163.4478100000024</v>
      </c>
      <c r="N10" s="27">
        <v>-3117.9100099999996</v>
      </c>
      <c r="O10" s="27">
        <f>N10-P10</f>
        <v>-1366.6475</v>
      </c>
      <c r="P10" s="27">
        <v>-1751.2625099999996</v>
      </c>
      <c r="Q10" s="27">
        <v>-7289</v>
      </c>
    </row>
    <row r="11" spans="1:18" x14ac:dyDescent="0.15">
      <c r="A11" s="25" t="s">
        <v>67</v>
      </c>
      <c r="B11" s="27">
        <v>-209</v>
      </c>
      <c r="C11" s="27">
        <v>-2132</v>
      </c>
      <c r="D11" s="27">
        <f>C11-E11</f>
        <v>-427.31728000000021</v>
      </c>
      <c r="E11" s="27">
        <v>-1704.6827199999998</v>
      </c>
      <c r="F11" s="27">
        <f>E11-G11</f>
        <v>-702.46804999999972</v>
      </c>
      <c r="G11" s="27">
        <v>-1002.2146700000001</v>
      </c>
      <c r="H11" s="27">
        <f>G11-I11</f>
        <v>-610.21467000000007</v>
      </c>
      <c r="I11" s="27">
        <v>-392</v>
      </c>
      <c r="J11" s="27">
        <v>-997</v>
      </c>
      <c r="K11" s="27">
        <f>J11-L11</f>
        <v>-569.88387999999998</v>
      </c>
      <c r="L11" s="27">
        <v>-427.11612000000002</v>
      </c>
      <c r="M11" s="27">
        <f>L11-N11</f>
        <v>-110.60982999999999</v>
      </c>
      <c r="N11" s="27">
        <v>-316.50629000000004</v>
      </c>
      <c r="O11" s="27">
        <f>N11-P11</f>
        <v>-79.472090000000037</v>
      </c>
      <c r="P11" s="27">
        <v>-237.0342</v>
      </c>
      <c r="Q11" s="27">
        <v>-261</v>
      </c>
    </row>
    <row r="12" spans="1:18" x14ac:dyDescent="0.15">
      <c r="A12" s="25"/>
      <c r="B12" s="29">
        <f t="shared" ref="B12:Q12" si="3">SUM(B9:B11)</f>
        <v>-12289</v>
      </c>
      <c r="C12" s="29">
        <f t="shared" si="3"/>
        <v>-44906</v>
      </c>
      <c r="D12" s="29">
        <f t="shared" si="3"/>
        <v>-14152.628649999995</v>
      </c>
      <c r="E12" s="29">
        <f t="shared" si="3"/>
        <v>-30753.371350000005</v>
      </c>
      <c r="F12" s="29">
        <f t="shared" si="3"/>
        <v>-10417.757420000005</v>
      </c>
      <c r="G12" s="29">
        <f t="shared" si="3"/>
        <v>-20335.61393</v>
      </c>
      <c r="H12" s="29">
        <f t="shared" si="3"/>
        <v>-10287.61393</v>
      </c>
      <c r="I12" s="29">
        <f t="shared" si="3"/>
        <v>-10048</v>
      </c>
      <c r="J12" s="29">
        <f t="shared" si="3"/>
        <v>-16828</v>
      </c>
      <c r="K12" s="29">
        <f t="shared" si="3"/>
        <v>-3436.5474999999983</v>
      </c>
      <c r="L12" s="29">
        <f t="shared" si="3"/>
        <v>-13391.452500000001</v>
      </c>
      <c r="M12" s="29">
        <f t="shared" si="3"/>
        <v>-4738.4212500000021</v>
      </c>
      <c r="N12" s="29">
        <f t="shared" si="3"/>
        <v>-8653.0312499999982</v>
      </c>
      <c r="O12" s="29">
        <f t="shared" si="3"/>
        <v>-5007.0525000000007</v>
      </c>
      <c r="P12" s="29">
        <f t="shared" si="3"/>
        <v>-3645.9787499999998</v>
      </c>
      <c r="Q12" s="29">
        <f t="shared" si="3"/>
        <v>-15700</v>
      </c>
    </row>
    <row r="13" spans="1:18" x14ac:dyDescent="0.1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8" x14ac:dyDescent="0.15">
      <c r="A14" s="30" t="s">
        <v>68</v>
      </c>
      <c r="B14" s="31">
        <f t="shared" ref="B14:Q14" si="4">B5+B12</f>
        <v>4236</v>
      </c>
      <c r="C14" s="31">
        <f t="shared" si="4"/>
        <v>50676</v>
      </c>
      <c r="D14" s="31">
        <f t="shared" si="4"/>
        <v>10402.847105693396</v>
      </c>
      <c r="E14" s="31">
        <f t="shared" si="4"/>
        <v>40273.152894306608</v>
      </c>
      <c r="F14" s="31">
        <f t="shared" si="4"/>
        <v>26213.602942931906</v>
      </c>
      <c r="G14" s="31">
        <f t="shared" si="4"/>
        <v>14059.549951374698</v>
      </c>
      <c r="H14" s="31">
        <f t="shared" si="4"/>
        <v>10413.549951374698</v>
      </c>
      <c r="I14" s="31">
        <f t="shared" si="4"/>
        <v>3646</v>
      </c>
      <c r="J14" s="31">
        <f t="shared" si="4"/>
        <v>52496</v>
      </c>
      <c r="K14" s="31">
        <f t="shared" si="4"/>
        <v>23711.337505823325</v>
      </c>
      <c r="L14" s="31">
        <f t="shared" si="4"/>
        <v>28784.662494176679</v>
      </c>
      <c r="M14" s="31">
        <f t="shared" si="4"/>
        <v>10184.873048153077</v>
      </c>
      <c r="N14" s="31">
        <f t="shared" si="4"/>
        <v>18599.789446023598</v>
      </c>
      <c r="O14" s="31">
        <f t="shared" si="4"/>
        <v>8341.3348011897579</v>
      </c>
      <c r="P14" s="31">
        <f t="shared" si="4"/>
        <v>10258.454644833839</v>
      </c>
      <c r="Q14" s="31">
        <f t="shared" si="4"/>
        <v>20882</v>
      </c>
    </row>
    <row r="15" spans="1:18" x14ac:dyDescent="0.15">
      <c r="A15" s="30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8" x14ac:dyDescent="0.15">
      <c r="A16" s="30" t="s">
        <v>69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8" x14ac:dyDescent="0.15">
      <c r="A17" s="30" t="s">
        <v>70</v>
      </c>
      <c r="B17" s="27">
        <v>3692</v>
      </c>
      <c r="C17" s="27">
        <v>14750</v>
      </c>
      <c r="D17" s="27">
        <f>C17-E17</f>
        <v>3260.9709662214373</v>
      </c>
      <c r="E17" s="27">
        <v>11489.029033778563</v>
      </c>
      <c r="F17" s="27">
        <f>E17-G17</f>
        <v>3622.518521459152</v>
      </c>
      <c r="G17" s="27">
        <v>7866.5105123194107</v>
      </c>
      <c r="H17" s="27">
        <f>G17-I17</f>
        <v>-196.48948768058926</v>
      </c>
      <c r="I17" s="27">
        <v>8063</v>
      </c>
      <c r="J17" s="27">
        <v>12325</v>
      </c>
      <c r="K17" s="27">
        <f>J17-L17</f>
        <v>10689.66833</v>
      </c>
      <c r="L17" s="27">
        <v>1635.33167</v>
      </c>
      <c r="M17" s="27">
        <f>L17-N17</f>
        <v>867.12865999999985</v>
      </c>
      <c r="N17" s="27">
        <v>768.20301000000018</v>
      </c>
      <c r="O17" s="27">
        <f>N17-P17</f>
        <v>571.1655800000002</v>
      </c>
      <c r="P17" s="27">
        <v>197.03743</v>
      </c>
      <c r="Q17" s="27">
        <v>1041</v>
      </c>
    </row>
    <row r="18" spans="1:18" x14ac:dyDescent="0.15">
      <c r="A18" s="30" t="s">
        <v>71</v>
      </c>
      <c r="B18" s="32">
        <v>-3303</v>
      </c>
      <c r="C18" s="32">
        <v>-13385</v>
      </c>
      <c r="D18" s="32">
        <f>C18-E18</f>
        <v>-2161.2851199999986</v>
      </c>
      <c r="E18" s="32">
        <v>-11223.714880000001</v>
      </c>
      <c r="F18" s="32">
        <f>E18-G18</f>
        <v>-3441.8288600000005</v>
      </c>
      <c r="G18" s="32">
        <v>-7781.8860200000008</v>
      </c>
      <c r="H18" s="32">
        <f>G18-I18</f>
        <v>-3570.8860200000008</v>
      </c>
      <c r="I18" s="32">
        <v>-4211</v>
      </c>
      <c r="J18" s="32">
        <v>-12322</v>
      </c>
      <c r="K18" s="32">
        <f>J18-L18</f>
        <v>-5602.1698299999989</v>
      </c>
      <c r="L18" s="32">
        <v>-6719.8301700000011</v>
      </c>
      <c r="M18" s="32">
        <f>L18-N18</f>
        <v>-2158.5894500000004</v>
      </c>
      <c r="N18" s="32">
        <v>-4561.2407200000007</v>
      </c>
      <c r="O18" s="32">
        <f>N18-P18</f>
        <v>-3306.6747100000011</v>
      </c>
      <c r="P18" s="32">
        <v>-1254.5660099999998</v>
      </c>
      <c r="Q18" s="32">
        <v>-4322</v>
      </c>
    </row>
    <row r="19" spans="1:18" x14ac:dyDescent="0.15">
      <c r="A19" s="30"/>
      <c r="B19" s="33">
        <f t="shared" ref="B19" si="5">SUM(B17:B18)</f>
        <v>389</v>
      </c>
      <c r="C19" s="33">
        <f t="shared" ref="C19:Q19" si="6">SUM(C17:C18)</f>
        <v>1365</v>
      </c>
      <c r="D19" s="33">
        <f t="shared" si="6"/>
        <v>1099.6858462214386</v>
      </c>
      <c r="E19" s="33">
        <f t="shared" si="6"/>
        <v>265.31415377856138</v>
      </c>
      <c r="F19" s="33">
        <f t="shared" si="6"/>
        <v>180.68966145915147</v>
      </c>
      <c r="G19" s="33">
        <f t="shared" si="6"/>
        <v>84.62449231940991</v>
      </c>
      <c r="H19" s="33">
        <f t="shared" si="6"/>
        <v>-3767.3755076805901</v>
      </c>
      <c r="I19" s="33">
        <f t="shared" si="6"/>
        <v>3852</v>
      </c>
      <c r="J19" s="33">
        <f t="shared" si="6"/>
        <v>3</v>
      </c>
      <c r="K19" s="33">
        <f t="shared" si="6"/>
        <v>5087.4985000000015</v>
      </c>
      <c r="L19" s="33">
        <f t="shared" si="6"/>
        <v>-5084.4985000000015</v>
      </c>
      <c r="M19" s="33">
        <f t="shared" si="6"/>
        <v>-1291.4607900000005</v>
      </c>
      <c r="N19" s="33">
        <f t="shared" si="6"/>
        <v>-3793.0377100000005</v>
      </c>
      <c r="O19" s="33">
        <f t="shared" si="6"/>
        <v>-2735.5091300000008</v>
      </c>
      <c r="P19" s="33">
        <f t="shared" si="6"/>
        <v>-1057.5285799999997</v>
      </c>
      <c r="Q19" s="33">
        <f t="shared" si="6"/>
        <v>-3281</v>
      </c>
    </row>
    <row r="20" spans="1:18" x14ac:dyDescent="0.15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8" x14ac:dyDescent="0.15">
      <c r="A21" s="30" t="s">
        <v>72</v>
      </c>
      <c r="B21" s="34">
        <f t="shared" ref="B21:P21" si="7">B19+B14</f>
        <v>4625</v>
      </c>
      <c r="C21" s="34">
        <f t="shared" si="7"/>
        <v>52041</v>
      </c>
      <c r="D21" s="34">
        <f t="shared" si="7"/>
        <v>11502.532951914834</v>
      </c>
      <c r="E21" s="34">
        <f t="shared" si="7"/>
        <v>40538.467048085171</v>
      </c>
      <c r="F21" s="34">
        <f t="shared" si="7"/>
        <v>26394.292604391056</v>
      </c>
      <c r="G21" s="34">
        <f t="shared" si="7"/>
        <v>14144.174443694108</v>
      </c>
      <c r="H21" s="34">
        <f t="shared" si="7"/>
        <v>6646.174443694108</v>
      </c>
      <c r="I21" s="34">
        <f t="shared" si="7"/>
        <v>7498</v>
      </c>
      <c r="J21" s="34">
        <f t="shared" si="7"/>
        <v>52499</v>
      </c>
      <c r="K21" s="34">
        <f t="shared" si="7"/>
        <v>28798.836005823327</v>
      </c>
      <c r="L21" s="34">
        <f t="shared" si="7"/>
        <v>23700.163994176677</v>
      </c>
      <c r="M21" s="34">
        <f t="shared" si="7"/>
        <v>8893.4122581530755</v>
      </c>
      <c r="N21" s="34">
        <f t="shared" si="7"/>
        <v>14806.751736023598</v>
      </c>
      <c r="O21" s="34">
        <f t="shared" si="7"/>
        <v>5605.8256711897575</v>
      </c>
      <c r="P21" s="34">
        <f t="shared" si="7"/>
        <v>9200.9260648338386</v>
      </c>
      <c r="Q21" s="34">
        <f t="shared" ref="Q21" si="8">Q19+Q14</f>
        <v>17601</v>
      </c>
    </row>
    <row r="22" spans="1:18" x14ac:dyDescent="0.15">
      <c r="A22" s="30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8" x14ac:dyDescent="0.15">
      <c r="A23" s="30" t="s">
        <v>73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8" x14ac:dyDescent="0.15">
      <c r="A24" s="30" t="s">
        <v>74</v>
      </c>
      <c r="B24" s="32">
        <v>-1305</v>
      </c>
      <c r="C24" s="32">
        <v>-5474</v>
      </c>
      <c r="D24" s="32">
        <f>C24-E24</f>
        <v>-1807.18028</v>
      </c>
      <c r="E24" s="32">
        <v>-3666.81972</v>
      </c>
      <c r="F24" s="32">
        <f>E24-G24</f>
        <v>-1602.78523</v>
      </c>
      <c r="G24" s="32">
        <v>-2064.03449</v>
      </c>
      <c r="H24" s="32">
        <f>G24-I24</f>
        <v>-1178.03449</v>
      </c>
      <c r="I24" s="32">
        <v>-886</v>
      </c>
      <c r="J24" s="32">
        <v>-5195</v>
      </c>
      <c r="K24" s="32">
        <f>J24-L24</f>
        <v>-1761.5011500000001</v>
      </c>
      <c r="L24" s="32">
        <v>-3433.4988499999999</v>
      </c>
      <c r="M24" s="32">
        <f>L24-N24</f>
        <v>-850.2797099999998</v>
      </c>
      <c r="N24" s="32">
        <v>-2583.2191400000002</v>
      </c>
      <c r="O24" s="32">
        <f>N24-P24</f>
        <v>-1386.2191400000002</v>
      </c>
      <c r="P24" s="32">
        <v>-1197</v>
      </c>
      <c r="Q24" s="32">
        <v>-1197</v>
      </c>
    </row>
    <row r="25" spans="1:18" x14ac:dyDescent="0.15">
      <c r="A25" s="30"/>
      <c r="B25" s="27">
        <f t="shared" ref="B25" si="9">B24</f>
        <v>-1305</v>
      </c>
      <c r="C25" s="27">
        <f t="shared" ref="C25:Q25" si="10">C24</f>
        <v>-5474</v>
      </c>
      <c r="D25" s="27">
        <f t="shared" si="10"/>
        <v>-1807.18028</v>
      </c>
      <c r="E25" s="27">
        <f t="shared" si="10"/>
        <v>-3666.81972</v>
      </c>
      <c r="F25" s="27">
        <f t="shared" si="10"/>
        <v>-1602.78523</v>
      </c>
      <c r="G25" s="27">
        <f t="shared" si="10"/>
        <v>-2064.03449</v>
      </c>
      <c r="H25" s="27">
        <f t="shared" si="10"/>
        <v>-1178.03449</v>
      </c>
      <c r="I25" s="27">
        <f t="shared" si="10"/>
        <v>-886</v>
      </c>
      <c r="J25" s="27">
        <f t="shared" si="10"/>
        <v>-5195</v>
      </c>
      <c r="K25" s="27">
        <f t="shared" si="10"/>
        <v>-1761.5011500000001</v>
      </c>
      <c r="L25" s="27">
        <f t="shared" si="10"/>
        <v>-3433.4988499999999</v>
      </c>
      <c r="M25" s="27">
        <f t="shared" si="10"/>
        <v>-850.2797099999998</v>
      </c>
      <c r="N25" s="27">
        <f t="shared" si="10"/>
        <v>-2583.2191400000002</v>
      </c>
      <c r="O25" s="27">
        <f t="shared" si="10"/>
        <v>-1386.2191400000002</v>
      </c>
      <c r="P25" s="27">
        <f t="shared" si="10"/>
        <v>-1197</v>
      </c>
      <c r="Q25" s="27">
        <f t="shared" si="10"/>
        <v>-1197</v>
      </c>
    </row>
    <row r="26" spans="1:18" x14ac:dyDescent="0.15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8" ht="14" thickBot="1" x14ac:dyDescent="0.2">
      <c r="A27" s="30" t="s">
        <v>75</v>
      </c>
      <c r="B27" s="36">
        <f t="shared" ref="B27:K27" si="11">B25+B21</f>
        <v>3320</v>
      </c>
      <c r="C27" s="36">
        <f t="shared" si="11"/>
        <v>46567</v>
      </c>
      <c r="D27" s="36">
        <f t="shared" si="11"/>
        <v>9695.352671914834</v>
      </c>
      <c r="E27" s="36">
        <f t="shared" si="11"/>
        <v>36871.647328085171</v>
      </c>
      <c r="F27" s="36">
        <f t="shared" si="11"/>
        <v>24791.507374391054</v>
      </c>
      <c r="G27" s="36">
        <f t="shared" si="11"/>
        <v>12080.139953694108</v>
      </c>
      <c r="H27" s="36">
        <f t="shared" si="11"/>
        <v>5468.139953694108</v>
      </c>
      <c r="I27" s="36">
        <f t="shared" si="11"/>
        <v>6612</v>
      </c>
      <c r="J27" s="36">
        <f t="shared" si="11"/>
        <v>47304</v>
      </c>
      <c r="K27" s="36">
        <f t="shared" si="11"/>
        <v>27037.334855823327</v>
      </c>
      <c r="L27" s="36">
        <f t="shared" ref="L27" si="12">L25+L21</f>
        <v>20266.665144176677</v>
      </c>
      <c r="M27" s="36">
        <f>M25+M21</f>
        <v>8043.1325481530757</v>
      </c>
      <c r="N27" s="36">
        <f>N25+N21</f>
        <v>12223.532596023597</v>
      </c>
      <c r="O27" s="36">
        <f>O25+O21</f>
        <v>4219.6065311897573</v>
      </c>
      <c r="P27" s="36">
        <f t="shared" ref="P27" si="13">P25+P21</f>
        <v>8003.9260648338386</v>
      </c>
      <c r="Q27" s="36">
        <f>Q25+Q21</f>
        <v>16404</v>
      </c>
      <c r="R27" s="47"/>
    </row>
    <row r="28" spans="1:18" ht="14" thickTop="1" x14ac:dyDescent="0.15">
      <c r="A28" s="30" t="s">
        <v>77</v>
      </c>
      <c r="B28" s="35">
        <f t="shared" ref="B28:Q28" si="14">B27/B3</f>
        <v>5.4254571601326948E-2</v>
      </c>
      <c r="C28" s="35">
        <f t="shared" si="14"/>
        <v>0.16570352921082035</v>
      </c>
      <c r="D28" s="35">
        <f t="shared" si="14"/>
        <v>0.1114647090914683</v>
      </c>
      <c r="E28" s="35">
        <f t="shared" si="14"/>
        <v>0.19001632043348143</v>
      </c>
      <c r="F28" s="35">
        <f t="shared" si="14"/>
        <v>0.26750086520122224</v>
      </c>
      <c r="G28" s="35">
        <f t="shared" si="14"/>
        <v>0.11917301776711502</v>
      </c>
      <c r="H28" s="35">
        <f t="shared" si="14"/>
        <v>8.9006335599402034E-2</v>
      </c>
      <c r="I28" s="35">
        <f t="shared" si="14"/>
        <v>0.16558563522075581</v>
      </c>
      <c r="J28" s="35">
        <f t="shared" si="14"/>
        <v>0.24383128095957279</v>
      </c>
      <c r="K28" s="35">
        <f t="shared" si="14"/>
        <v>0.35036503193517476</v>
      </c>
      <c r="L28" s="35">
        <f t="shared" si="14"/>
        <v>0.17346554017166024</v>
      </c>
      <c r="M28" s="35">
        <f t="shared" si="14"/>
        <v>0.19760239652094561</v>
      </c>
      <c r="N28" s="35">
        <f t="shared" si="14"/>
        <v>0.16056060065785371</v>
      </c>
      <c r="O28" s="35">
        <f t="shared" si="14"/>
        <v>0.11182211642191484</v>
      </c>
      <c r="P28" s="35">
        <f t="shared" si="14"/>
        <v>0.20846083976770749</v>
      </c>
      <c r="Q28" s="35">
        <f t="shared" si="14"/>
        <v>0.14060772296747096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Resumo</vt:lpstr>
      <vt:lpstr>Ativos</vt:lpstr>
      <vt:lpstr>Passivos</vt:lpstr>
      <vt:lpstr>DRE</vt:lpstr>
    </vt:vector>
  </TitlesOfParts>
  <Company>InterConstrutora e Incorporadora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Antunes</dc:creator>
  <cp:lastModifiedBy>Cid Oliveira</cp:lastModifiedBy>
  <dcterms:created xsi:type="dcterms:W3CDTF">2020-06-26T17:36:57Z</dcterms:created>
  <dcterms:modified xsi:type="dcterms:W3CDTF">2020-07-07T20:24:43Z</dcterms:modified>
</cp:coreProperties>
</file>